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ime\Documents\Dropbox\Direct Fleet\Gestion\Fiscalité\TVS\TVS 2016\"/>
    </mc:Choice>
  </mc:AlternateContent>
  <workbookProtection workbookPassword="9AC4" lockStructure="1"/>
  <bookViews>
    <workbookView showSheetTabs="0" xWindow="240" yWindow="75" windowWidth="12045" windowHeight="5850" tabRatio="638"/>
  </bookViews>
  <sheets>
    <sheet name="Formulaire" sheetId="1" r:id="rId1"/>
    <sheet name="Barème TVS 1" sheetId="8" state="hidden" r:id="rId2"/>
    <sheet name="Barème TVS 2" sheetId="7" state="hidden" r:id="rId3"/>
    <sheet name="Barème TVS 3" sheetId="9" state="hidden" r:id="rId4"/>
    <sheet name="Barème TVS 4" sheetId="11" state="hidden" r:id="rId5"/>
    <sheet name="Trim Exonérés" sheetId="12" state="hidden" r:id="rId6"/>
  </sheets>
  <definedNames>
    <definedName name="_xlnm._FilterDatabase" localSheetId="0" hidden="1">Formulaire!$A$2:$AG$200</definedName>
    <definedName name="_xlnm.Print_Titles" localSheetId="0">Formulaire!$2:$2</definedName>
  </definedNames>
  <calcPr calcId="152511"/>
</workbook>
</file>

<file path=xl/calcChain.xml><?xml version="1.0" encoding="utf-8"?>
<calcChain xmlns="http://schemas.openxmlformats.org/spreadsheetml/2006/main">
  <c r="T3" i="1" l="1"/>
  <c r="AE200" i="1" l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X200" i="1"/>
  <c r="W200" i="1"/>
  <c r="V200" i="1"/>
  <c r="U200" i="1"/>
  <c r="X199" i="1"/>
  <c r="W199" i="1"/>
  <c r="V199" i="1"/>
  <c r="U199" i="1"/>
  <c r="X198" i="1"/>
  <c r="W198" i="1"/>
  <c r="V198" i="1"/>
  <c r="U198" i="1"/>
  <c r="X197" i="1"/>
  <c r="W197" i="1"/>
  <c r="V197" i="1"/>
  <c r="U197" i="1"/>
  <c r="X196" i="1"/>
  <c r="W196" i="1"/>
  <c r="V196" i="1"/>
  <c r="U196" i="1"/>
  <c r="X195" i="1"/>
  <c r="W195" i="1"/>
  <c r="V195" i="1"/>
  <c r="U195" i="1"/>
  <c r="X194" i="1"/>
  <c r="W194" i="1"/>
  <c r="V194" i="1"/>
  <c r="U194" i="1"/>
  <c r="X193" i="1"/>
  <c r="W193" i="1"/>
  <c r="V193" i="1"/>
  <c r="U193" i="1"/>
  <c r="X192" i="1"/>
  <c r="W192" i="1"/>
  <c r="V192" i="1"/>
  <c r="U192" i="1"/>
  <c r="X191" i="1"/>
  <c r="W191" i="1"/>
  <c r="V191" i="1"/>
  <c r="U191" i="1"/>
  <c r="X190" i="1"/>
  <c r="W190" i="1"/>
  <c r="V190" i="1"/>
  <c r="U190" i="1"/>
  <c r="X189" i="1"/>
  <c r="W189" i="1"/>
  <c r="V189" i="1"/>
  <c r="U189" i="1"/>
  <c r="X188" i="1"/>
  <c r="W188" i="1"/>
  <c r="V188" i="1"/>
  <c r="U188" i="1"/>
  <c r="X187" i="1"/>
  <c r="W187" i="1"/>
  <c r="V187" i="1"/>
  <c r="U187" i="1"/>
  <c r="X186" i="1"/>
  <c r="W186" i="1"/>
  <c r="V186" i="1"/>
  <c r="U186" i="1"/>
  <c r="X185" i="1"/>
  <c r="W185" i="1"/>
  <c r="V185" i="1"/>
  <c r="U185" i="1"/>
  <c r="X184" i="1"/>
  <c r="W184" i="1"/>
  <c r="V184" i="1"/>
  <c r="U184" i="1"/>
  <c r="X183" i="1"/>
  <c r="W183" i="1"/>
  <c r="V183" i="1"/>
  <c r="U183" i="1"/>
  <c r="X182" i="1"/>
  <c r="W182" i="1"/>
  <c r="V182" i="1"/>
  <c r="U182" i="1"/>
  <c r="X181" i="1"/>
  <c r="W181" i="1"/>
  <c r="V181" i="1"/>
  <c r="U181" i="1"/>
  <c r="X180" i="1"/>
  <c r="W180" i="1"/>
  <c r="V180" i="1"/>
  <c r="U180" i="1"/>
  <c r="X179" i="1"/>
  <c r="W179" i="1"/>
  <c r="V179" i="1"/>
  <c r="U179" i="1"/>
  <c r="X178" i="1"/>
  <c r="W178" i="1"/>
  <c r="V178" i="1"/>
  <c r="U178" i="1"/>
  <c r="X177" i="1"/>
  <c r="W177" i="1"/>
  <c r="V177" i="1"/>
  <c r="U177" i="1"/>
  <c r="X176" i="1"/>
  <c r="W176" i="1"/>
  <c r="V176" i="1"/>
  <c r="U176" i="1"/>
  <c r="X175" i="1"/>
  <c r="W175" i="1"/>
  <c r="V175" i="1"/>
  <c r="U175" i="1"/>
  <c r="X174" i="1"/>
  <c r="W174" i="1"/>
  <c r="V174" i="1"/>
  <c r="U174" i="1"/>
  <c r="X173" i="1"/>
  <c r="W173" i="1"/>
  <c r="V173" i="1"/>
  <c r="U173" i="1"/>
  <c r="X172" i="1"/>
  <c r="W172" i="1"/>
  <c r="V172" i="1"/>
  <c r="U172" i="1"/>
  <c r="X171" i="1"/>
  <c r="W171" i="1"/>
  <c r="V171" i="1"/>
  <c r="U171" i="1"/>
  <c r="X170" i="1"/>
  <c r="W170" i="1"/>
  <c r="V170" i="1"/>
  <c r="U170" i="1"/>
  <c r="X169" i="1"/>
  <c r="W169" i="1"/>
  <c r="V169" i="1"/>
  <c r="U169" i="1"/>
  <c r="X168" i="1"/>
  <c r="W168" i="1"/>
  <c r="V168" i="1"/>
  <c r="U168" i="1"/>
  <c r="X167" i="1"/>
  <c r="W167" i="1"/>
  <c r="V167" i="1"/>
  <c r="U167" i="1"/>
  <c r="X166" i="1"/>
  <c r="W166" i="1"/>
  <c r="V166" i="1"/>
  <c r="U166" i="1"/>
  <c r="X165" i="1"/>
  <c r="W165" i="1"/>
  <c r="V165" i="1"/>
  <c r="U165" i="1"/>
  <c r="X164" i="1"/>
  <c r="W164" i="1"/>
  <c r="V164" i="1"/>
  <c r="U164" i="1"/>
  <c r="X163" i="1"/>
  <c r="W163" i="1"/>
  <c r="V163" i="1"/>
  <c r="U163" i="1"/>
  <c r="X162" i="1"/>
  <c r="W162" i="1"/>
  <c r="V162" i="1"/>
  <c r="U162" i="1"/>
  <c r="X161" i="1"/>
  <c r="W161" i="1"/>
  <c r="V161" i="1"/>
  <c r="U161" i="1"/>
  <c r="X160" i="1"/>
  <c r="W160" i="1"/>
  <c r="V160" i="1"/>
  <c r="U160" i="1"/>
  <c r="X159" i="1"/>
  <c r="W159" i="1"/>
  <c r="V159" i="1"/>
  <c r="U159" i="1"/>
  <c r="X158" i="1"/>
  <c r="W158" i="1"/>
  <c r="V158" i="1"/>
  <c r="U158" i="1"/>
  <c r="X157" i="1"/>
  <c r="W157" i="1"/>
  <c r="V157" i="1"/>
  <c r="U157" i="1"/>
  <c r="X156" i="1"/>
  <c r="W156" i="1"/>
  <c r="V156" i="1"/>
  <c r="U156" i="1"/>
  <c r="X155" i="1"/>
  <c r="W155" i="1"/>
  <c r="V155" i="1"/>
  <c r="U155" i="1"/>
  <c r="X154" i="1"/>
  <c r="W154" i="1"/>
  <c r="V154" i="1"/>
  <c r="U154" i="1"/>
  <c r="X153" i="1"/>
  <c r="W153" i="1"/>
  <c r="V153" i="1"/>
  <c r="U153" i="1"/>
  <c r="X152" i="1"/>
  <c r="W152" i="1"/>
  <c r="V152" i="1"/>
  <c r="U152" i="1"/>
  <c r="X151" i="1"/>
  <c r="W151" i="1"/>
  <c r="V151" i="1"/>
  <c r="U151" i="1"/>
  <c r="X150" i="1"/>
  <c r="W150" i="1"/>
  <c r="V150" i="1"/>
  <c r="U150" i="1"/>
  <c r="X149" i="1"/>
  <c r="W149" i="1"/>
  <c r="V149" i="1"/>
  <c r="U149" i="1"/>
  <c r="X148" i="1"/>
  <c r="W148" i="1"/>
  <c r="V148" i="1"/>
  <c r="U148" i="1"/>
  <c r="X147" i="1"/>
  <c r="W147" i="1"/>
  <c r="V147" i="1"/>
  <c r="U147" i="1"/>
  <c r="X146" i="1"/>
  <c r="W146" i="1"/>
  <c r="V146" i="1"/>
  <c r="U146" i="1"/>
  <c r="X145" i="1"/>
  <c r="W145" i="1"/>
  <c r="V145" i="1"/>
  <c r="U145" i="1"/>
  <c r="X144" i="1"/>
  <c r="W144" i="1"/>
  <c r="V144" i="1"/>
  <c r="U144" i="1"/>
  <c r="X143" i="1"/>
  <c r="W143" i="1"/>
  <c r="V143" i="1"/>
  <c r="U143" i="1"/>
  <c r="X142" i="1"/>
  <c r="W142" i="1"/>
  <c r="V142" i="1"/>
  <c r="U142" i="1"/>
  <c r="X141" i="1"/>
  <c r="W141" i="1"/>
  <c r="V141" i="1"/>
  <c r="U141" i="1"/>
  <c r="X140" i="1"/>
  <c r="W140" i="1"/>
  <c r="V140" i="1"/>
  <c r="U140" i="1"/>
  <c r="X139" i="1"/>
  <c r="W139" i="1"/>
  <c r="V139" i="1"/>
  <c r="U139" i="1"/>
  <c r="X138" i="1"/>
  <c r="W138" i="1"/>
  <c r="V138" i="1"/>
  <c r="U138" i="1"/>
  <c r="X137" i="1"/>
  <c r="W137" i="1"/>
  <c r="V137" i="1"/>
  <c r="U137" i="1"/>
  <c r="X136" i="1"/>
  <c r="W136" i="1"/>
  <c r="V136" i="1"/>
  <c r="U136" i="1"/>
  <c r="X135" i="1"/>
  <c r="W135" i="1"/>
  <c r="V135" i="1"/>
  <c r="U135" i="1"/>
  <c r="X134" i="1"/>
  <c r="W134" i="1"/>
  <c r="V134" i="1"/>
  <c r="U134" i="1"/>
  <c r="X133" i="1"/>
  <c r="W133" i="1"/>
  <c r="V133" i="1"/>
  <c r="U133" i="1"/>
  <c r="X132" i="1"/>
  <c r="W132" i="1"/>
  <c r="V132" i="1"/>
  <c r="U132" i="1"/>
  <c r="X131" i="1"/>
  <c r="W131" i="1"/>
  <c r="V131" i="1"/>
  <c r="U131" i="1"/>
  <c r="X130" i="1"/>
  <c r="W130" i="1"/>
  <c r="V130" i="1"/>
  <c r="U130" i="1"/>
  <c r="X129" i="1"/>
  <c r="W129" i="1"/>
  <c r="V129" i="1"/>
  <c r="U129" i="1"/>
  <c r="X128" i="1"/>
  <c r="W128" i="1"/>
  <c r="V128" i="1"/>
  <c r="U128" i="1"/>
  <c r="X127" i="1"/>
  <c r="W127" i="1"/>
  <c r="V127" i="1"/>
  <c r="U127" i="1"/>
  <c r="X126" i="1"/>
  <c r="W126" i="1"/>
  <c r="V126" i="1"/>
  <c r="U126" i="1"/>
  <c r="X125" i="1"/>
  <c r="W125" i="1"/>
  <c r="V125" i="1"/>
  <c r="U125" i="1"/>
  <c r="X124" i="1"/>
  <c r="W124" i="1"/>
  <c r="V124" i="1"/>
  <c r="U124" i="1"/>
  <c r="X123" i="1"/>
  <c r="W123" i="1"/>
  <c r="V123" i="1"/>
  <c r="U123" i="1"/>
  <c r="X122" i="1"/>
  <c r="W122" i="1"/>
  <c r="V122" i="1"/>
  <c r="U122" i="1"/>
  <c r="X121" i="1"/>
  <c r="W121" i="1"/>
  <c r="V121" i="1"/>
  <c r="U121" i="1"/>
  <c r="X120" i="1"/>
  <c r="W120" i="1"/>
  <c r="V120" i="1"/>
  <c r="U120" i="1"/>
  <c r="X119" i="1"/>
  <c r="W119" i="1"/>
  <c r="V119" i="1"/>
  <c r="U119" i="1"/>
  <c r="X118" i="1"/>
  <c r="W118" i="1"/>
  <c r="V118" i="1"/>
  <c r="U118" i="1"/>
  <c r="X117" i="1"/>
  <c r="W117" i="1"/>
  <c r="V117" i="1"/>
  <c r="U117" i="1"/>
  <c r="X116" i="1"/>
  <c r="W116" i="1"/>
  <c r="V116" i="1"/>
  <c r="U116" i="1"/>
  <c r="X115" i="1"/>
  <c r="W115" i="1"/>
  <c r="V115" i="1"/>
  <c r="U115" i="1"/>
  <c r="X114" i="1"/>
  <c r="W114" i="1"/>
  <c r="V114" i="1"/>
  <c r="U114" i="1"/>
  <c r="X113" i="1"/>
  <c r="W113" i="1"/>
  <c r="V113" i="1"/>
  <c r="U113" i="1"/>
  <c r="X112" i="1"/>
  <c r="W112" i="1"/>
  <c r="V112" i="1"/>
  <c r="U112" i="1"/>
  <c r="X111" i="1"/>
  <c r="W111" i="1"/>
  <c r="V111" i="1"/>
  <c r="U111" i="1"/>
  <c r="X110" i="1"/>
  <c r="W110" i="1"/>
  <c r="V110" i="1"/>
  <c r="U110" i="1"/>
  <c r="X109" i="1"/>
  <c r="W109" i="1"/>
  <c r="V109" i="1"/>
  <c r="U109" i="1"/>
  <c r="X108" i="1"/>
  <c r="W108" i="1"/>
  <c r="V108" i="1"/>
  <c r="U108" i="1"/>
  <c r="X107" i="1"/>
  <c r="W107" i="1"/>
  <c r="V107" i="1"/>
  <c r="U107" i="1"/>
  <c r="X106" i="1"/>
  <c r="W106" i="1"/>
  <c r="V106" i="1"/>
  <c r="U106" i="1"/>
  <c r="X105" i="1"/>
  <c r="W105" i="1"/>
  <c r="V105" i="1"/>
  <c r="U105" i="1"/>
  <c r="X104" i="1"/>
  <c r="W104" i="1"/>
  <c r="V104" i="1"/>
  <c r="U104" i="1"/>
  <c r="X103" i="1"/>
  <c r="W103" i="1"/>
  <c r="V103" i="1"/>
  <c r="U103" i="1"/>
  <c r="X102" i="1"/>
  <c r="W102" i="1"/>
  <c r="V102" i="1"/>
  <c r="U102" i="1"/>
  <c r="X101" i="1"/>
  <c r="W101" i="1"/>
  <c r="V101" i="1"/>
  <c r="U101" i="1"/>
  <c r="X100" i="1"/>
  <c r="W100" i="1"/>
  <c r="V100" i="1"/>
  <c r="U100" i="1"/>
  <c r="X99" i="1"/>
  <c r="W99" i="1"/>
  <c r="V99" i="1"/>
  <c r="U99" i="1"/>
  <c r="X98" i="1"/>
  <c r="W98" i="1"/>
  <c r="V98" i="1"/>
  <c r="U98" i="1"/>
  <c r="X97" i="1"/>
  <c r="W97" i="1"/>
  <c r="V97" i="1"/>
  <c r="U97" i="1"/>
  <c r="X96" i="1"/>
  <c r="W96" i="1"/>
  <c r="V96" i="1"/>
  <c r="U96" i="1"/>
  <c r="X95" i="1"/>
  <c r="W95" i="1"/>
  <c r="V95" i="1"/>
  <c r="U95" i="1"/>
  <c r="X94" i="1"/>
  <c r="W94" i="1"/>
  <c r="V94" i="1"/>
  <c r="U94" i="1"/>
  <c r="X93" i="1"/>
  <c r="W93" i="1"/>
  <c r="V93" i="1"/>
  <c r="U93" i="1"/>
  <c r="X92" i="1"/>
  <c r="W92" i="1"/>
  <c r="V92" i="1"/>
  <c r="U92" i="1"/>
  <c r="X91" i="1"/>
  <c r="W91" i="1"/>
  <c r="V91" i="1"/>
  <c r="U91" i="1"/>
  <c r="X90" i="1"/>
  <c r="W90" i="1"/>
  <c r="V90" i="1"/>
  <c r="U90" i="1"/>
  <c r="X89" i="1"/>
  <c r="W89" i="1"/>
  <c r="V89" i="1"/>
  <c r="U89" i="1"/>
  <c r="X88" i="1"/>
  <c r="W88" i="1"/>
  <c r="V88" i="1"/>
  <c r="U88" i="1"/>
  <c r="X87" i="1"/>
  <c r="W87" i="1"/>
  <c r="V87" i="1"/>
  <c r="U87" i="1"/>
  <c r="X86" i="1"/>
  <c r="W86" i="1"/>
  <c r="V86" i="1"/>
  <c r="U86" i="1"/>
  <c r="X85" i="1"/>
  <c r="W85" i="1"/>
  <c r="V85" i="1"/>
  <c r="U85" i="1"/>
  <c r="X84" i="1"/>
  <c r="W84" i="1"/>
  <c r="V84" i="1"/>
  <c r="U84" i="1"/>
  <c r="X83" i="1"/>
  <c r="W83" i="1"/>
  <c r="V83" i="1"/>
  <c r="U83" i="1"/>
  <c r="X82" i="1"/>
  <c r="W82" i="1"/>
  <c r="V82" i="1"/>
  <c r="U82" i="1"/>
  <c r="X81" i="1"/>
  <c r="W81" i="1"/>
  <c r="V81" i="1"/>
  <c r="U81" i="1"/>
  <c r="X80" i="1"/>
  <c r="W80" i="1"/>
  <c r="V80" i="1"/>
  <c r="U80" i="1"/>
  <c r="X79" i="1"/>
  <c r="W79" i="1"/>
  <c r="V79" i="1"/>
  <c r="U79" i="1"/>
  <c r="X78" i="1"/>
  <c r="W78" i="1"/>
  <c r="V78" i="1"/>
  <c r="U78" i="1"/>
  <c r="X77" i="1"/>
  <c r="W77" i="1"/>
  <c r="V77" i="1"/>
  <c r="U77" i="1"/>
  <c r="X76" i="1"/>
  <c r="W76" i="1"/>
  <c r="V76" i="1"/>
  <c r="U76" i="1"/>
  <c r="X75" i="1"/>
  <c r="W75" i="1"/>
  <c r="V75" i="1"/>
  <c r="U75" i="1"/>
  <c r="X74" i="1"/>
  <c r="W74" i="1"/>
  <c r="V74" i="1"/>
  <c r="U74" i="1"/>
  <c r="X73" i="1"/>
  <c r="W73" i="1"/>
  <c r="V73" i="1"/>
  <c r="U73" i="1"/>
  <c r="X72" i="1"/>
  <c r="W72" i="1"/>
  <c r="V72" i="1"/>
  <c r="U72" i="1"/>
  <c r="X71" i="1"/>
  <c r="W71" i="1"/>
  <c r="V71" i="1"/>
  <c r="U71" i="1"/>
  <c r="X70" i="1"/>
  <c r="W70" i="1"/>
  <c r="V70" i="1"/>
  <c r="U70" i="1"/>
  <c r="X69" i="1"/>
  <c r="W69" i="1"/>
  <c r="V69" i="1"/>
  <c r="U69" i="1"/>
  <c r="X68" i="1"/>
  <c r="W68" i="1"/>
  <c r="V68" i="1"/>
  <c r="U68" i="1"/>
  <c r="X67" i="1"/>
  <c r="W67" i="1"/>
  <c r="V67" i="1"/>
  <c r="U67" i="1"/>
  <c r="X66" i="1"/>
  <c r="W66" i="1"/>
  <c r="V66" i="1"/>
  <c r="U66" i="1"/>
  <c r="X65" i="1"/>
  <c r="W65" i="1"/>
  <c r="V65" i="1"/>
  <c r="U65" i="1"/>
  <c r="X64" i="1"/>
  <c r="W64" i="1"/>
  <c r="V64" i="1"/>
  <c r="U64" i="1"/>
  <c r="X63" i="1"/>
  <c r="W63" i="1"/>
  <c r="V63" i="1"/>
  <c r="U63" i="1"/>
  <c r="X62" i="1"/>
  <c r="W62" i="1"/>
  <c r="V62" i="1"/>
  <c r="U62" i="1"/>
  <c r="X61" i="1"/>
  <c r="W61" i="1"/>
  <c r="V61" i="1"/>
  <c r="U61" i="1"/>
  <c r="X60" i="1"/>
  <c r="W60" i="1"/>
  <c r="V60" i="1"/>
  <c r="U60" i="1"/>
  <c r="X59" i="1"/>
  <c r="W59" i="1"/>
  <c r="V59" i="1"/>
  <c r="U59" i="1"/>
  <c r="X58" i="1"/>
  <c r="W58" i="1"/>
  <c r="V58" i="1"/>
  <c r="U58" i="1"/>
  <c r="X57" i="1"/>
  <c r="W57" i="1"/>
  <c r="V57" i="1"/>
  <c r="U57" i="1"/>
  <c r="X56" i="1"/>
  <c r="W56" i="1"/>
  <c r="V56" i="1"/>
  <c r="U56" i="1"/>
  <c r="X55" i="1"/>
  <c r="W55" i="1"/>
  <c r="V55" i="1"/>
  <c r="U55" i="1"/>
  <c r="X54" i="1"/>
  <c r="W54" i="1"/>
  <c r="V54" i="1"/>
  <c r="U54" i="1"/>
  <c r="X53" i="1"/>
  <c r="W53" i="1"/>
  <c r="V53" i="1"/>
  <c r="U53" i="1"/>
  <c r="X52" i="1"/>
  <c r="W52" i="1"/>
  <c r="V52" i="1"/>
  <c r="U52" i="1"/>
  <c r="X51" i="1"/>
  <c r="W51" i="1"/>
  <c r="V51" i="1"/>
  <c r="U51" i="1"/>
  <c r="X50" i="1"/>
  <c r="W50" i="1"/>
  <c r="V50" i="1"/>
  <c r="U50" i="1"/>
  <c r="X49" i="1"/>
  <c r="W49" i="1"/>
  <c r="V49" i="1"/>
  <c r="U49" i="1"/>
  <c r="X48" i="1"/>
  <c r="W48" i="1"/>
  <c r="V48" i="1"/>
  <c r="U48" i="1"/>
  <c r="X47" i="1"/>
  <c r="W47" i="1"/>
  <c r="V47" i="1"/>
  <c r="U47" i="1"/>
  <c r="X46" i="1"/>
  <c r="W46" i="1"/>
  <c r="V46" i="1"/>
  <c r="U46" i="1"/>
  <c r="X45" i="1"/>
  <c r="W45" i="1"/>
  <c r="V45" i="1"/>
  <c r="U45" i="1"/>
  <c r="X44" i="1"/>
  <c r="W44" i="1"/>
  <c r="V44" i="1"/>
  <c r="U44" i="1"/>
  <c r="X43" i="1"/>
  <c r="W43" i="1"/>
  <c r="V43" i="1"/>
  <c r="U43" i="1"/>
  <c r="X42" i="1"/>
  <c r="W42" i="1"/>
  <c r="V42" i="1"/>
  <c r="U42" i="1"/>
  <c r="X41" i="1"/>
  <c r="W41" i="1"/>
  <c r="V41" i="1"/>
  <c r="U41" i="1"/>
  <c r="X40" i="1"/>
  <c r="W40" i="1"/>
  <c r="V40" i="1"/>
  <c r="U40" i="1"/>
  <c r="X39" i="1"/>
  <c r="W39" i="1"/>
  <c r="V39" i="1"/>
  <c r="U39" i="1"/>
  <c r="X38" i="1"/>
  <c r="W38" i="1"/>
  <c r="V38" i="1"/>
  <c r="U38" i="1"/>
  <c r="X37" i="1"/>
  <c r="W37" i="1"/>
  <c r="V37" i="1"/>
  <c r="U37" i="1"/>
  <c r="X36" i="1"/>
  <c r="W36" i="1"/>
  <c r="V36" i="1"/>
  <c r="U36" i="1"/>
  <c r="X35" i="1"/>
  <c r="W35" i="1"/>
  <c r="V35" i="1"/>
  <c r="U35" i="1"/>
  <c r="X34" i="1"/>
  <c r="W34" i="1"/>
  <c r="V34" i="1"/>
  <c r="U34" i="1"/>
  <c r="X33" i="1"/>
  <c r="W33" i="1"/>
  <c r="V33" i="1"/>
  <c r="U33" i="1"/>
  <c r="X32" i="1"/>
  <c r="W32" i="1"/>
  <c r="V32" i="1"/>
  <c r="U32" i="1"/>
  <c r="X31" i="1"/>
  <c r="W31" i="1"/>
  <c r="V31" i="1"/>
  <c r="U31" i="1"/>
  <c r="X30" i="1"/>
  <c r="W30" i="1"/>
  <c r="V30" i="1"/>
  <c r="U30" i="1"/>
  <c r="X29" i="1"/>
  <c r="W29" i="1"/>
  <c r="V29" i="1"/>
  <c r="U29" i="1"/>
  <c r="X28" i="1"/>
  <c r="W28" i="1"/>
  <c r="V28" i="1"/>
  <c r="U28" i="1"/>
  <c r="X27" i="1"/>
  <c r="W27" i="1"/>
  <c r="V27" i="1"/>
  <c r="U27" i="1"/>
  <c r="X26" i="1"/>
  <c r="W26" i="1"/>
  <c r="V26" i="1"/>
  <c r="U26" i="1"/>
  <c r="X25" i="1"/>
  <c r="W25" i="1"/>
  <c r="V25" i="1"/>
  <c r="U25" i="1"/>
  <c r="X24" i="1"/>
  <c r="W24" i="1"/>
  <c r="V24" i="1"/>
  <c r="U24" i="1"/>
  <c r="X23" i="1"/>
  <c r="W23" i="1"/>
  <c r="V23" i="1"/>
  <c r="U23" i="1"/>
  <c r="X22" i="1"/>
  <c r="W22" i="1"/>
  <c r="V22" i="1"/>
  <c r="U22" i="1"/>
  <c r="X21" i="1"/>
  <c r="W21" i="1"/>
  <c r="V21" i="1"/>
  <c r="U21" i="1"/>
  <c r="X20" i="1"/>
  <c r="W20" i="1"/>
  <c r="V20" i="1"/>
  <c r="U20" i="1"/>
  <c r="X19" i="1"/>
  <c r="W19" i="1"/>
  <c r="V19" i="1"/>
  <c r="U19" i="1"/>
  <c r="X18" i="1"/>
  <c r="W18" i="1"/>
  <c r="V18" i="1"/>
  <c r="U18" i="1"/>
  <c r="X17" i="1"/>
  <c r="W17" i="1"/>
  <c r="V17" i="1"/>
  <c r="U17" i="1"/>
  <c r="X16" i="1"/>
  <c r="W16" i="1"/>
  <c r="V16" i="1"/>
  <c r="U16" i="1"/>
  <c r="X15" i="1"/>
  <c r="W15" i="1"/>
  <c r="V15" i="1"/>
  <c r="U15" i="1"/>
  <c r="X14" i="1"/>
  <c r="W14" i="1"/>
  <c r="V14" i="1"/>
  <c r="U14" i="1"/>
  <c r="X13" i="1"/>
  <c r="W13" i="1"/>
  <c r="V13" i="1"/>
  <c r="U13" i="1"/>
  <c r="X12" i="1"/>
  <c r="W12" i="1"/>
  <c r="V12" i="1"/>
  <c r="U12" i="1"/>
  <c r="X11" i="1"/>
  <c r="W11" i="1"/>
  <c r="V11" i="1"/>
  <c r="U11" i="1"/>
  <c r="X10" i="1"/>
  <c r="W10" i="1"/>
  <c r="V10" i="1"/>
  <c r="U10" i="1"/>
  <c r="X9" i="1"/>
  <c r="W9" i="1"/>
  <c r="V9" i="1"/>
  <c r="U9" i="1"/>
  <c r="X8" i="1"/>
  <c r="W8" i="1"/>
  <c r="V8" i="1"/>
  <c r="U8" i="1"/>
  <c r="X7" i="1"/>
  <c r="W7" i="1"/>
  <c r="V7" i="1"/>
  <c r="U7" i="1"/>
  <c r="X6" i="1"/>
  <c r="W6" i="1"/>
  <c r="V6" i="1"/>
  <c r="U6" i="1"/>
  <c r="X5" i="1"/>
  <c r="W5" i="1"/>
  <c r="V5" i="1"/>
  <c r="U5" i="1"/>
  <c r="X4" i="1"/>
  <c r="W4" i="1"/>
  <c r="V4" i="1"/>
  <c r="U4" i="1"/>
  <c r="X3" i="1"/>
  <c r="W3" i="1"/>
  <c r="V3" i="1"/>
  <c r="U3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AB146" i="1" l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2" i="1"/>
  <c r="AB31" i="1"/>
  <c r="AB30" i="1"/>
  <c r="AB29" i="1"/>
  <c r="AB28" i="1"/>
  <c r="AB26" i="1"/>
  <c r="AB23" i="1"/>
  <c r="AB20" i="1"/>
  <c r="AB17" i="1"/>
  <c r="AB13" i="1"/>
  <c r="AB12" i="1"/>
  <c r="AD200" i="1" l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G200" i="1" l="1"/>
  <c r="AF200" i="1"/>
  <c r="AC200" i="1"/>
  <c r="AB200" i="1"/>
  <c r="AA200" i="1"/>
  <c r="Z200" i="1"/>
  <c r="Y200" i="1"/>
  <c r="T200" i="1"/>
  <c r="S200" i="1"/>
  <c r="R200" i="1"/>
  <c r="Q200" i="1"/>
  <c r="P200" i="1"/>
  <c r="AG199" i="1"/>
  <c r="AF199" i="1"/>
  <c r="AC199" i="1"/>
  <c r="AB199" i="1"/>
  <c r="AA199" i="1"/>
  <c r="Z199" i="1"/>
  <c r="Y199" i="1"/>
  <c r="T199" i="1"/>
  <c r="S199" i="1"/>
  <c r="R199" i="1"/>
  <c r="Q199" i="1"/>
  <c r="P199" i="1"/>
  <c r="AG198" i="1"/>
  <c r="AF198" i="1"/>
  <c r="AC198" i="1"/>
  <c r="AB198" i="1"/>
  <c r="AA198" i="1"/>
  <c r="Z198" i="1"/>
  <c r="Y198" i="1"/>
  <c r="T198" i="1"/>
  <c r="S198" i="1"/>
  <c r="R198" i="1"/>
  <c r="Q198" i="1"/>
  <c r="P198" i="1"/>
  <c r="AG197" i="1"/>
  <c r="AF197" i="1"/>
  <c r="AC197" i="1"/>
  <c r="AB197" i="1"/>
  <c r="AA197" i="1"/>
  <c r="Z197" i="1"/>
  <c r="Y197" i="1"/>
  <c r="T197" i="1"/>
  <c r="S197" i="1"/>
  <c r="R197" i="1"/>
  <c r="Q197" i="1"/>
  <c r="P197" i="1"/>
  <c r="AG196" i="1"/>
  <c r="AF196" i="1"/>
  <c r="AC196" i="1"/>
  <c r="AB196" i="1"/>
  <c r="AA196" i="1"/>
  <c r="Z196" i="1"/>
  <c r="Y196" i="1"/>
  <c r="T196" i="1"/>
  <c r="S196" i="1"/>
  <c r="R196" i="1"/>
  <c r="Q196" i="1"/>
  <c r="P196" i="1"/>
  <c r="AG195" i="1"/>
  <c r="AF195" i="1"/>
  <c r="AC195" i="1"/>
  <c r="AB195" i="1"/>
  <c r="AA195" i="1"/>
  <c r="Z195" i="1"/>
  <c r="Y195" i="1"/>
  <c r="T195" i="1"/>
  <c r="S195" i="1"/>
  <c r="R195" i="1"/>
  <c r="Q195" i="1"/>
  <c r="P195" i="1"/>
  <c r="AG194" i="1"/>
  <c r="AF194" i="1"/>
  <c r="AC194" i="1"/>
  <c r="AB194" i="1"/>
  <c r="AA194" i="1"/>
  <c r="Z194" i="1"/>
  <c r="Y194" i="1"/>
  <c r="T194" i="1"/>
  <c r="S194" i="1"/>
  <c r="R194" i="1"/>
  <c r="Q194" i="1"/>
  <c r="P194" i="1"/>
  <c r="AG193" i="1"/>
  <c r="AF193" i="1"/>
  <c r="AC193" i="1"/>
  <c r="AB193" i="1"/>
  <c r="AA193" i="1"/>
  <c r="Z193" i="1"/>
  <c r="Y193" i="1"/>
  <c r="T193" i="1"/>
  <c r="S193" i="1"/>
  <c r="R193" i="1"/>
  <c r="Q193" i="1"/>
  <c r="P193" i="1"/>
  <c r="AG192" i="1"/>
  <c r="AF192" i="1"/>
  <c r="AC192" i="1"/>
  <c r="AB192" i="1"/>
  <c r="AA192" i="1"/>
  <c r="Z192" i="1"/>
  <c r="Y192" i="1"/>
  <c r="T192" i="1"/>
  <c r="S192" i="1"/>
  <c r="R192" i="1"/>
  <c r="Q192" i="1"/>
  <c r="P192" i="1"/>
  <c r="AG191" i="1"/>
  <c r="AF191" i="1"/>
  <c r="AC191" i="1"/>
  <c r="AB191" i="1"/>
  <c r="AA191" i="1"/>
  <c r="Z191" i="1"/>
  <c r="Y191" i="1"/>
  <c r="T191" i="1"/>
  <c r="S191" i="1"/>
  <c r="R191" i="1"/>
  <c r="Q191" i="1"/>
  <c r="P191" i="1"/>
  <c r="AG190" i="1"/>
  <c r="AF190" i="1"/>
  <c r="AC190" i="1"/>
  <c r="AB190" i="1"/>
  <c r="AA190" i="1"/>
  <c r="Z190" i="1"/>
  <c r="Y190" i="1"/>
  <c r="T190" i="1"/>
  <c r="S190" i="1"/>
  <c r="R190" i="1"/>
  <c r="Q190" i="1"/>
  <c r="P190" i="1"/>
  <c r="AG189" i="1"/>
  <c r="AF189" i="1"/>
  <c r="AC189" i="1"/>
  <c r="AB189" i="1"/>
  <c r="AA189" i="1"/>
  <c r="Z189" i="1"/>
  <c r="Y189" i="1"/>
  <c r="T189" i="1"/>
  <c r="S189" i="1"/>
  <c r="R189" i="1"/>
  <c r="Q189" i="1"/>
  <c r="P189" i="1"/>
  <c r="AG188" i="1"/>
  <c r="AF188" i="1"/>
  <c r="AC188" i="1"/>
  <c r="AB188" i="1"/>
  <c r="AA188" i="1"/>
  <c r="Z188" i="1"/>
  <c r="Y188" i="1"/>
  <c r="T188" i="1"/>
  <c r="S188" i="1"/>
  <c r="R188" i="1"/>
  <c r="Q188" i="1"/>
  <c r="P188" i="1"/>
  <c r="AG187" i="1"/>
  <c r="AF187" i="1"/>
  <c r="AC187" i="1"/>
  <c r="AB187" i="1"/>
  <c r="AA187" i="1"/>
  <c r="Z187" i="1"/>
  <c r="Y187" i="1"/>
  <c r="T187" i="1"/>
  <c r="S187" i="1"/>
  <c r="R187" i="1"/>
  <c r="Q187" i="1"/>
  <c r="P187" i="1"/>
  <c r="AG186" i="1"/>
  <c r="AF186" i="1"/>
  <c r="AC186" i="1"/>
  <c r="AB186" i="1"/>
  <c r="AA186" i="1"/>
  <c r="Z186" i="1"/>
  <c r="Y186" i="1"/>
  <c r="T186" i="1"/>
  <c r="S186" i="1"/>
  <c r="R186" i="1"/>
  <c r="Q186" i="1"/>
  <c r="P186" i="1"/>
  <c r="AG185" i="1"/>
  <c r="AF185" i="1"/>
  <c r="AC185" i="1"/>
  <c r="AB185" i="1"/>
  <c r="AA185" i="1"/>
  <c r="Z185" i="1"/>
  <c r="Y185" i="1"/>
  <c r="T185" i="1"/>
  <c r="S185" i="1"/>
  <c r="R185" i="1"/>
  <c r="Q185" i="1"/>
  <c r="P185" i="1"/>
  <c r="AG184" i="1"/>
  <c r="AF184" i="1"/>
  <c r="AC184" i="1"/>
  <c r="AB184" i="1"/>
  <c r="AA184" i="1"/>
  <c r="Z184" i="1"/>
  <c r="Y184" i="1"/>
  <c r="T184" i="1"/>
  <c r="S184" i="1"/>
  <c r="R184" i="1"/>
  <c r="Q184" i="1"/>
  <c r="P184" i="1"/>
  <c r="AG183" i="1"/>
  <c r="AF183" i="1"/>
  <c r="AC183" i="1"/>
  <c r="AB183" i="1"/>
  <c r="AA183" i="1"/>
  <c r="Z183" i="1"/>
  <c r="Y183" i="1"/>
  <c r="T183" i="1"/>
  <c r="S183" i="1"/>
  <c r="R183" i="1"/>
  <c r="Q183" i="1"/>
  <c r="P183" i="1"/>
  <c r="AG182" i="1"/>
  <c r="AF182" i="1"/>
  <c r="AC182" i="1"/>
  <c r="AB182" i="1"/>
  <c r="AA182" i="1"/>
  <c r="Z182" i="1"/>
  <c r="Y182" i="1"/>
  <c r="T182" i="1"/>
  <c r="S182" i="1"/>
  <c r="R182" i="1"/>
  <c r="Q182" i="1"/>
  <c r="P182" i="1"/>
  <c r="AG181" i="1"/>
  <c r="AF181" i="1"/>
  <c r="AC181" i="1"/>
  <c r="AB181" i="1"/>
  <c r="AA181" i="1"/>
  <c r="Z181" i="1"/>
  <c r="Y181" i="1"/>
  <c r="T181" i="1"/>
  <c r="S181" i="1"/>
  <c r="R181" i="1"/>
  <c r="Q181" i="1"/>
  <c r="P181" i="1"/>
  <c r="AG180" i="1"/>
  <c r="AF180" i="1"/>
  <c r="AC180" i="1"/>
  <c r="AB180" i="1"/>
  <c r="AA180" i="1"/>
  <c r="Z180" i="1"/>
  <c r="Y180" i="1"/>
  <c r="T180" i="1"/>
  <c r="S180" i="1"/>
  <c r="R180" i="1"/>
  <c r="Q180" i="1"/>
  <c r="P180" i="1"/>
  <c r="AG179" i="1"/>
  <c r="AF179" i="1"/>
  <c r="AC179" i="1"/>
  <c r="AB179" i="1"/>
  <c r="AA179" i="1"/>
  <c r="Z179" i="1"/>
  <c r="Y179" i="1"/>
  <c r="T179" i="1"/>
  <c r="S179" i="1"/>
  <c r="R179" i="1"/>
  <c r="Q179" i="1"/>
  <c r="P179" i="1"/>
  <c r="AG178" i="1"/>
  <c r="AF178" i="1"/>
  <c r="AC178" i="1"/>
  <c r="AB178" i="1"/>
  <c r="AA178" i="1"/>
  <c r="Z178" i="1"/>
  <c r="Y178" i="1"/>
  <c r="T178" i="1"/>
  <c r="S178" i="1"/>
  <c r="R178" i="1"/>
  <c r="Q178" i="1"/>
  <c r="P178" i="1"/>
  <c r="AG177" i="1"/>
  <c r="AF177" i="1"/>
  <c r="AC177" i="1"/>
  <c r="AB177" i="1"/>
  <c r="AA177" i="1"/>
  <c r="Z177" i="1"/>
  <c r="Y177" i="1"/>
  <c r="T177" i="1"/>
  <c r="S177" i="1"/>
  <c r="R177" i="1"/>
  <c r="Q177" i="1"/>
  <c r="P177" i="1"/>
  <c r="AG176" i="1"/>
  <c r="AF176" i="1"/>
  <c r="AC176" i="1"/>
  <c r="AB176" i="1"/>
  <c r="AA176" i="1"/>
  <c r="Z176" i="1"/>
  <c r="Y176" i="1"/>
  <c r="T176" i="1"/>
  <c r="S176" i="1"/>
  <c r="R176" i="1"/>
  <c r="Q176" i="1"/>
  <c r="P176" i="1"/>
  <c r="AG175" i="1"/>
  <c r="AF175" i="1"/>
  <c r="AC175" i="1"/>
  <c r="AB175" i="1"/>
  <c r="AA175" i="1"/>
  <c r="Z175" i="1"/>
  <c r="Y175" i="1"/>
  <c r="T175" i="1"/>
  <c r="S175" i="1"/>
  <c r="R175" i="1"/>
  <c r="Q175" i="1"/>
  <c r="P175" i="1"/>
  <c r="AG174" i="1"/>
  <c r="AF174" i="1"/>
  <c r="AC174" i="1"/>
  <c r="AB174" i="1"/>
  <c r="AA174" i="1"/>
  <c r="Z174" i="1"/>
  <c r="Y174" i="1"/>
  <c r="T174" i="1"/>
  <c r="S174" i="1"/>
  <c r="R174" i="1"/>
  <c r="Q174" i="1"/>
  <c r="P174" i="1"/>
  <c r="AG173" i="1"/>
  <c r="AF173" i="1"/>
  <c r="AC173" i="1"/>
  <c r="AB173" i="1"/>
  <c r="AA173" i="1"/>
  <c r="Z173" i="1"/>
  <c r="Y173" i="1"/>
  <c r="T173" i="1"/>
  <c r="S173" i="1"/>
  <c r="R173" i="1"/>
  <c r="Q173" i="1"/>
  <c r="P173" i="1"/>
  <c r="AG172" i="1"/>
  <c r="AF172" i="1"/>
  <c r="AC172" i="1"/>
  <c r="AB172" i="1"/>
  <c r="AA172" i="1"/>
  <c r="Z172" i="1"/>
  <c r="Y172" i="1"/>
  <c r="T172" i="1"/>
  <c r="S172" i="1"/>
  <c r="R172" i="1"/>
  <c r="Q172" i="1"/>
  <c r="P172" i="1"/>
  <c r="AG171" i="1"/>
  <c r="AF171" i="1"/>
  <c r="AC171" i="1"/>
  <c r="AB171" i="1"/>
  <c r="AA171" i="1"/>
  <c r="Z171" i="1"/>
  <c r="Y171" i="1"/>
  <c r="T171" i="1"/>
  <c r="S171" i="1"/>
  <c r="R171" i="1"/>
  <c r="Q171" i="1"/>
  <c r="P171" i="1"/>
  <c r="AG170" i="1"/>
  <c r="AF170" i="1"/>
  <c r="AC170" i="1"/>
  <c r="AB170" i="1"/>
  <c r="AA170" i="1"/>
  <c r="Z170" i="1"/>
  <c r="Y170" i="1"/>
  <c r="T170" i="1"/>
  <c r="S170" i="1"/>
  <c r="R170" i="1"/>
  <c r="Q170" i="1"/>
  <c r="P170" i="1"/>
  <c r="AG169" i="1"/>
  <c r="AF169" i="1"/>
  <c r="AC169" i="1"/>
  <c r="AB169" i="1"/>
  <c r="AA169" i="1"/>
  <c r="Z169" i="1"/>
  <c r="Y169" i="1"/>
  <c r="T169" i="1"/>
  <c r="S169" i="1"/>
  <c r="R169" i="1"/>
  <c r="Q169" i="1"/>
  <c r="P169" i="1"/>
  <c r="T168" i="1"/>
  <c r="S168" i="1"/>
  <c r="R168" i="1"/>
  <c r="Q168" i="1"/>
  <c r="T167" i="1"/>
  <c r="S167" i="1"/>
  <c r="R167" i="1"/>
  <c r="Q167" i="1"/>
  <c r="T165" i="1"/>
  <c r="S165" i="1"/>
  <c r="R165" i="1"/>
  <c r="Q165" i="1"/>
  <c r="T164" i="1"/>
  <c r="S164" i="1"/>
  <c r="R164" i="1"/>
  <c r="Q164" i="1"/>
  <c r="T166" i="1"/>
  <c r="S166" i="1"/>
  <c r="R166" i="1"/>
  <c r="Q166" i="1"/>
  <c r="T163" i="1"/>
  <c r="S163" i="1"/>
  <c r="R163" i="1"/>
  <c r="Q163" i="1"/>
  <c r="T162" i="1"/>
  <c r="S162" i="1"/>
  <c r="R162" i="1"/>
  <c r="Q162" i="1"/>
  <c r="T161" i="1"/>
  <c r="S161" i="1"/>
  <c r="R161" i="1"/>
  <c r="Q161" i="1"/>
  <c r="T160" i="1"/>
  <c r="S160" i="1"/>
  <c r="R160" i="1"/>
  <c r="Q160" i="1"/>
  <c r="P160" i="1"/>
  <c r="T159" i="1"/>
  <c r="S159" i="1"/>
  <c r="R159" i="1"/>
  <c r="Q159" i="1"/>
  <c r="T158" i="1"/>
  <c r="S158" i="1"/>
  <c r="R158" i="1"/>
  <c r="Q158" i="1"/>
  <c r="T157" i="1"/>
  <c r="S157" i="1"/>
  <c r="R157" i="1"/>
  <c r="AB157" i="1" s="1"/>
  <c r="Q157" i="1"/>
  <c r="T156" i="1"/>
  <c r="S156" i="1"/>
  <c r="R156" i="1"/>
  <c r="Q156" i="1"/>
  <c r="T155" i="1"/>
  <c r="S155" i="1"/>
  <c r="R155" i="1"/>
  <c r="Q155" i="1"/>
  <c r="T154" i="1"/>
  <c r="S154" i="1"/>
  <c r="R154" i="1"/>
  <c r="Q154" i="1"/>
  <c r="T153" i="1"/>
  <c r="S153" i="1"/>
  <c r="R153" i="1"/>
  <c r="AB153" i="1" s="1"/>
  <c r="Q153" i="1"/>
  <c r="T152" i="1"/>
  <c r="S152" i="1"/>
  <c r="R152" i="1"/>
  <c r="Q152" i="1"/>
  <c r="T150" i="1"/>
  <c r="S150" i="1"/>
  <c r="R150" i="1"/>
  <c r="Q150" i="1"/>
  <c r="T151" i="1"/>
  <c r="S151" i="1"/>
  <c r="R151" i="1"/>
  <c r="Q151" i="1"/>
  <c r="T149" i="1"/>
  <c r="S149" i="1"/>
  <c r="R149" i="1"/>
  <c r="AB149" i="1" s="1"/>
  <c r="Q149" i="1"/>
  <c r="T147" i="1"/>
  <c r="S147" i="1"/>
  <c r="R147" i="1"/>
  <c r="AB147" i="1" s="1"/>
  <c r="Q147" i="1"/>
  <c r="T148" i="1"/>
  <c r="S148" i="1"/>
  <c r="R148" i="1"/>
  <c r="Q148" i="1"/>
  <c r="T146" i="1"/>
  <c r="S146" i="1"/>
  <c r="R146" i="1"/>
  <c r="Q146" i="1"/>
  <c r="T145" i="1"/>
  <c r="S145" i="1"/>
  <c r="R145" i="1"/>
  <c r="Q145" i="1"/>
  <c r="T144" i="1"/>
  <c r="S144" i="1"/>
  <c r="R144" i="1"/>
  <c r="Q144" i="1"/>
  <c r="T143" i="1"/>
  <c r="S143" i="1"/>
  <c r="R143" i="1"/>
  <c r="Q143" i="1"/>
  <c r="T142" i="1"/>
  <c r="S142" i="1"/>
  <c r="R142" i="1"/>
  <c r="Q142" i="1"/>
  <c r="T141" i="1"/>
  <c r="S141" i="1"/>
  <c r="R141" i="1"/>
  <c r="Q141" i="1"/>
  <c r="T140" i="1"/>
  <c r="S140" i="1"/>
  <c r="R140" i="1"/>
  <c r="Q140" i="1"/>
  <c r="T139" i="1"/>
  <c r="S139" i="1"/>
  <c r="R139" i="1"/>
  <c r="Q139" i="1"/>
  <c r="T138" i="1"/>
  <c r="S138" i="1"/>
  <c r="R138" i="1"/>
  <c r="Q138" i="1"/>
  <c r="T137" i="1"/>
  <c r="S137" i="1"/>
  <c r="R137" i="1"/>
  <c r="Q137" i="1"/>
  <c r="T136" i="1"/>
  <c r="S136" i="1"/>
  <c r="R136" i="1"/>
  <c r="Q136" i="1"/>
  <c r="T135" i="1"/>
  <c r="S135" i="1"/>
  <c r="R135" i="1"/>
  <c r="Q135" i="1"/>
  <c r="T134" i="1"/>
  <c r="S134" i="1"/>
  <c r="R134" i="1"/>
  <c r="Q134" i="1"/>
  <c r="T133" i="1"/>
  <c r="S133" i="1"/>
  <c r="R133" i="1"/>
  <c r="Q133" i="1"/>
  <c r="T132" i="1"/>
  <c r="S132" i="1"/>
  <c r="R132" i="1"/>
  <c r="Q132" i="1"/>
  <c r="T131" i="1"/>
  <c r="S131" i="1"/>
  <c r="R131" i="1"/>
  <c r="Q131" i="1"/>
  <c r="T130" i="1"/>
  <c r="S130" i="1"/>
  <c r="R130" i="1"/>
  <c r="Q130" i="1"/>
  <c r="T129" i="1"/>
  <c r="S129" i="1"/>
  <c r="R129" i="1"/>
  <c r="Q129" i="1"/>
  <c r="T128" i="1"/>
  <c r="S128" i="1"/>
  <c r="R128" i="1"/>
  <c r="Q128" i="1"/>
  <c r="T127" i="1"/>
  <c r="S127" i="1"/>
  <c r="R127" i="1"/>
  <c r="Q127" i="1"/>
  <c r="T126" i="1"/>
  <c r="S126" i="1"/>
  <c r="R126" i="1"/>
  <c r="Q126" i="1"/>
  <c r="T125" i="1"/>
  <c r="S125" i="1"/>
  <c r="R125" i="1"/>
  <c r="Q125" i="1"/>
  <c r="T124" i="1"/>
  <c r="S124" i="1"/>
  <c r="R124" i="1"/>
  <c r="Q124" i="1"/>
  <c r="T123" i="1"/>
  <c r="S123" i="1"/>
  <c r="R123" i="1"/>
  <c r="Q123" i="1"/>
  <c r="T122" i="1"/>
  <c r="S122" i="1"/>
  <c r="R122" i="1"/>
  <c r="Q122" i="1"/>
  <c r="T121" i="1"/>
  <c r="S121" i="1"/>
  <c r="R121" i="1"/>
  <c r="Q121" i="1"/>
  <c r="T120" i="1"/>
  <c r="S120" i="1"/>
  <c r="R120" i="1"/>
  <c r="Q120" i="1"/>
  <c r="T119" i="1"/>
  <c r="S119" i="1"/>
  <c r="R119" i="1"/>
  <c r="Q119" i="1"/>
  <c r="T118" i="1"/>
  <c r="S118" i="1"/>
  <c r="R118" i="1"/>
  <c r="Q118" i="1"/>
  <c r="T117" i="1"/>
  <c r="S117" i="1"/>
  <c r="R117" i="1"/>
  <c r="Q117" i="1"/>
  <c r="T116" i="1"/>
  <c r="S116" i="1"/>
  <c r="R116" i="1"/>
  <c r="Q116" i="1"/>
  <c r="T115" i="1"/>
  <c r="S115" i="1"/>
  <c r="R115" i="1"/>
  <c r="Q115" i="1"/>
  <c r="T114" i="1"/>
  <c r="S114" i="1"/>
  <c r="R114" i="1"/>
  <c r="Q114" i="1"/>
  <c r="T113" i="1"/>
  <c r="S113" i="1"/>
  <c r="R113" i="1"/>
  <c r="Q113" i="1"/>
  <c r="T112" i="1"/>
  <c r="S112" i="1"/>
  <c r="R112" i="1"/>
  <c r="Q112" i="1"/>
  <c r="T111" i="1"/>
  <c r="S111" i="1"/>
  <c r="R111" i="1"/>
  <c r="Q111" i="1"/>
  <c r="T110" i="1"/>
  <c r="S110" i="1"/>
  <c r="R110" i="1"/>
  <c r="Q110" i="1"/>
  <c r="T109" i="1"/>
  <c r="S109" i="1"/>
  <c r="R109" i="1"/>
  <c r="Q109" i="1"/>
  <c r="T108" i="1"/>
  <c r="S108" i="1"/>
  <c r="R108" i="1"/>
  <c r="Q108" i="1"/>
  <c r="T107" i="1"/>
  <c r="S107" i="1"/>
  <c r="R107" i="1"/>
  <c r="Q107" i="1"/>
  <c r="T106" i="1"/>
  <c r="S106" i="1"/>
  <c r="R106" i="1"/>
  <c r="Q106" i="1"/>
  <c r="T105" i="1"/>
  <c r="S105" i="1"/>
  <c r="R105" i="1"/>
  <c r="Q105" i="1"/>
  <c r="T104" i="1"/>
  <c r="S104" i="1"/>
  <c r="R104" i="1"/>
  <c r="Q104" i="1"/>
  <c r="T103" i="1"/>
  <c r="S103" i="1"/>
  <c r="R103" i="1"/>
  <c r="Q103" i="1"/>
  <c r="T102" i="1"/>
  <c r="S102" i="1"/>
  <c r="R102" i="1"/>
  <c r="Q102" i="1"/>
  <c r="T101" i="1"/>
  <c r="S101" i="1"/>
  <c r="R101" i="1"/>
  <c r="Q101" i="1"/>
  <c r="T100" i="1"/>
  <c r="S100" i="1"/>
  <c r="R100" i="1"/>
  <c r="Q100" i="1"/>
  <c r="T99" i="1"/>
  <c r="S99" i="1"/>
  <c r="R99" i="1"/>
  <c r="Q99" i="1"/>
  <c r="T98" i="1"/>
  <c r="S98" i="1"/>
  <c r="R98" i="1"/>
  <c r="Q98" i="1"/>
  <c r="T97" i="1"/>
  <c r="S97" i="1"/>
  <c r="R97" i="1"/>
  <c r="Q97" i="1"/>
  <c r="T96" i="1"/>
  <c r="S96" i="1"/>
  <c r="R96" i="1"/>
  <c r="Q96" i="1"/>
  <c r="T95" i="1"/>
  <c r="S95" i="1"/>
  <c r="R95" i="1"/>
  <c r="Q95" i="1"/>
  <c r="T94" i="1"/>
  <c r="S94" i="1"/>
  <c r="R94" i="1"/>
  <c r="Q94" i="1"/>
  <c r="T93" i="1"/>
  <c r="S93" i="1"/>
  <c r="R93" i="1"/>
  <c r="Q93" i="1"/>
  <c r="T92" i="1"/>
  <c r="S92" i="1"/>
  <c r="R92" i="1"/>
  <c r="Q92" i="1"/>
  <c r="T91" i="1"/>
  <c r="S91" i="1"/>
  <c r="R91" i="1"/>
  <c r="Q91" i="1"/>
  <c r="T90" i="1"/>
  <c r="S90" i="1"/>
  <c r="R90" i="1"/>
  <c r="Q90" i="1"/>
  <c r="T89" i="1"/>
  <c r="S89" i="1"/>
  <c r="R89" i="1"/>
  <c r="Q89" i="1"/>
  <c r="T88" i="1"/>
  <c r="S88" i="1"/>
  <c r="R88" i="1"/>
  <c r="Q88" i="1"/>
  <c r="T87" i="1"/>
  <c r="S87" i="1"/>
  <c r="R87" i="1"/>
  <c r="Q87" i="1"/>
  <c r="T86" i="1"/>
  <c r="S86" i="1"/>
  <c r="R86" i="1"/>
  <c r="Q86" i="1"/>
  <c r="T85" i="1"/>
  <c r="S85" i="1"/>
  <c r="R85" i="1"/>
  <c r="Q85" i="1"/>
  <c r="T84" i="1"/>
  <c r="S84" i="1"/>
  <c r="R84" i="1"/>
  <c r="Q84" i="1"/>
  <c r="T83" i="1"/>
  <c r="S83" i="1"/>
  <c r="R83" i="1"/>
  <c r="Q83" i="1"/>
  <c r="T82" i="1"/>
  <c r="S82" i="1"/>
  <c r="R82" i="1"/>
  <c r="Q82" i="1"/>
  <c r="T81" i="1"/>
  <c r="S81" i="1"/>
  <c r="R81" i="1"/>
  <c r="Q81" i="1"/>
  <c r="T80" i="1"/>
  <c r="S80" i="1"/>
  <c r="R80" i="1"/>
  <c r="Q80" i="1"/>
  <c r="T79" i="1"/>
  <c r="S79" i="1"/>
  <c r="R79" i="1"/>
  <c r="Q79" i="1"/>
  <c r="T78" i="1"/>
  <c r="S78" i="1"/>
  <c r="R78" i="1"/>
  <c r="Q78" i="1"/>
  <c r="T77" i="1"/>
  <c r="S77" i="1"/>
  <c r="R77" i="1"/>
  <c r="Q77" i="1"/>
  <c r="T76" i="1"/>
  <c r="S76" i="1"/>
  <c r="R76" i="1"/>
  <c r="Q76" i="1"/>
  <c r="T75" i="1"/>
  <c r="S75" i="1"/>
  <c r="R75" i="1"/>
  <c r="Q75" i="1"/>
  <c r="T74" i="1"/>
  <c r="S74" i="1"/>
  <c r="R74" i="1"/>
  <c r="Q74" i="1"/>
  <c r="T73" i="1"/>
  <c r="S73" i="1"/>
  <c r="R73" i="1"/>
  <c r="Q73" i="1"/>
  <c r="T72" i="1"/>
  <c r="S72" i="1"/>
  <c r="R72" i="1"/>
  <c r="Q72" i="1"/>
  <c r="T71" i="1"/>
  <c r="S71" i="1"/>
  <c r="R71" i="1"/>
  <c r="Q71" i="1"/>
  <c r="T70" i="1"/>
  <c r="S70" i="1"/>
  <c r="R70" i="1"/>
  <c r="Q70" i="1"/>
  <c r="T69" i="1"/>
  <c r="S69" i="1"/>
  <c r="R69" i="1"/>
  <c r="Q69" i="1"/>
  <c r="T68" i="1"/>
  <c r="S68" i="1"/>
  <c r="R68" i="1"/>
  <c r="Q68" i="1"/>
  <c r="T67" i="1"/>
  <c r="S67" i="1"/>
  <c r="R67" i="1"/>
  <c r="Q67" i="1"/>
  <c r="T66" i="1"/>
  <c r="S66" i="1"/>
  <c r="R66" i="1"/>
  <c r="Q66" i="1"/>
  <c r="T65" i="1"/>
  <c r="S65" i="1"/>
  <c r="R65" i="1"/>
  <c r="Q65" i="1"/>
  <c r="T64" i="1"/>
  <c r="S64" i="1"/>
  <c r="R64" i="1"/>
  <c r="Q64" i="1"/>
  <c r="T63" i="1"/>
  <c r="S63" i="1"/>
  <c r="R63" i="1"/>
  <c r="Q63" i="1"/>
  <c r="T62" i="1"/>
  <c r="S62" i="1"/>
  <c r="R62" i="1"/>
  <c r="Q62" i="1"/>
  <c r="T61" i="1"/>
  <c r="S61" i="1"/>
  <c r="R61" i="1"/>
  <c r="Q61" i="1"/>
  <c r="T60" i="1"/>
  <c r="S60" i="1"/>
  <c r="R60" i="1"/>
  <c r="Q60" i="1"/>
  <c r="T59" i="1"/>
  <c r="S59" i="1"/>
  <c r="R59" i="1"/>
  <c r="Q59" i="1"/>
  <c r="T58" i="1"/>
  <c r="S58" i="1"/>
  <c r="R58" i="1"/>
  <c r="Q58" i="1"/>
  <c r="T57" i="1"/>
  <c r="S57" i="1"/>
  <c r="R57" i="1"/>
  <c r="Q57" i="1"/>
  <c r="T56" i="1"/>
  <c r="S56" i="1"/>
  <c r="R56" i="1"/>
  <c r="Q56" i="1"/>
  <c r="T55" i="1"/>
  <c r="S55" i="1"/>
  <c r="R55" i="1"/>
  <c r="Q55" i="1"/>
  <c r="T54" i="1"/>
  <c r="S54" i="1"/>
  <c r="R54" i="1"/>
  <c r="Q54" i="1"/>
  <c r="T53" i="1"/>
  <c r="S53" i="1"/>
  <c r="R53" i="1"/>
  <c r="Q53" i="1"/>
  <c r="T52" i="1"/>
  <c r="S52" i="1"/>
  <c r="R52" i="1"/>
  <c r="Q52" i="1"/>
  <c r="T51" i="1"/>
  <c r="S51" i="1"/>
  <c r="R51" i="1"/>
  <c r="Q51" i="1"/>
  <c r="T50" i="1"/>
  <c r="S50" i="1"/>
  <c r="R50" i="1"/>
  <c r="Q50" i="1"/>
  <c r="T49" i="1"/>
  <c r="S49" i="1"/>
  <c r="R49" i="1"/>
  <c r="Q49" i="1"/>
  <c r="T48" i="1"/>
  <c r="S48" i="1"/>
  <c r="R48" i="1"/>
  <c r="Q48" i="1"/>
  <c r="T47" i="1"/>
  <c r="S47" i="1"/>
  <c r="R47" i="1"/>
  <c r="Q47" i="1"/>
  <c r="T46" i="1"/>
  <c r="S46" i="1"/>
  <c r="R46" i="1"/>
  <c r="Q46" i="1"/>
  <c r="T45" i="1"/>
  <c r="S45" i="1"/>
  <c r="R45" i="1"/>
  <c r="Q45" i="1"/>
  <c r="T44" i="1"/>
  <c r="S44" i="1"/>
  <c r="R44" i="1"/>
  <c r="Q44" i="1"/>
  <c r="T43" i="1"/>
  <c r="S43" i="1"/>
  <c r="R43" i="1"/>
  <c r="Q43" i="1"/>
  <c r="T42" i="1"/>
  <c r="S42" i="1"/>
  <c r="R42" i="1"/>
  <c r="Q42" i="1"/>
  <c r="T41" i="1"/>
  <c r="S41" i="1"/>
  <c r="R41" i="1"/>
  <c r="Q41" i="1"/>
  <c r="T40" i="1"/>
  <c r="S40" i="1"/>
  <c r="R40" i="1"/>
  <c r="Q40" i="1"/>
  <c r="T39" i="1"/>
  <c r="S39" i="1"/>
  <c r="R39" i="1"/>
  <c r="Q39" i="1"/>
  <c r="T38" i="1"/>
  <c r="S38" i="1"/>
  <c r="R38" i="1"/>
  <c r="Q38" i="1"/>
  <c r="T37" i="1"/>
  <c r="S37" i="1"/>
  <c r="R37" i="1"/>
  <c r="Q37" i="1"/>
  <c r="T36" i="1"/>
  <c r="S36" i="1"/>
  <c r="R36" i="1"/>
  <c r="Q36" i="1"/>
  <c r="T35" i="1"/>
  <c r="S35" i="1"/>
  <c r="R35" i="1"/>
  <c r="Q35" i="1"/>
  <c r="T34" i="1"/>
  <c r="S34" i="1"/>
  <c r="R34" i="1"/>
  <c r="Q34" i="1"/>
  <c r="T33" i="1"/>
  <c r="S33" i="1"/>
  <c r="R33" i="1"/>
  <c r="Q33" i="1"/>
  <c r="T32" i="1"/>
  <c r="S32" i="1"/>
  <c r="R32" i="1"/>
  <c r="Q32" i="1"/>
  <c r="T31" i="1"/>
  <c r="S31" i="1"/>
  <c r="R31" i="1"/>
  <c r="Q31" i="1"/>
  <c r="T30" i="1"/>
  <c r="S30" i="1"/>
  <c r="R30" i="1"/>
  <c r="Q30" i="1"/>
  <c r="T29" i="1"/>
  <c r="S29" i="1"/>
  <c r="R29" i="1"/>
  <c r="Q29" i="1"/>
  <c r="T28" i="1"/>
  <c r="S28" i="1"/>
  <c r="R28" i="1"/>
  <c r="Q28" i="1"/>
  <c r="T27" i="1"/>
  <c r="S27" i="1"/>
  <c r="R27" i="1"/>
  <c r="Q27" i="1"/>
  <c r="T26" i="1"/>
  <c r="S26" i="1"/>
  <c r="R26" i="1"/>
  <c r="Q26" i="1"/>
  <c r="T25" i="1"/>
  <c r="S25" i="1"/>
  <c r="R25" i="1"/>
  <c r="Q25" i="1"/>
  <c r="T21" i="1"/>
  <c r="S21" i="1"/>
  <c r="R21" i="1"/>
  <c r="Q21" i="1"/>
  <c r="T23" i="1"/>
  <c r="S23" i="1"/>
  <c r="R23" i="1"/>
  <c r="Q23" i="1"/>
  <c r="T19" i="1"/>
  <c r="S19" i="1"/>
  <c r="R19" i="1"/>
  <c r="Q19" i="1"/>
  <c r="T24" i="1"/>
  <c r="S24" i="1"/>
  <c r="R24" i="1"/>
  <c r="Q24" i="1"/>
  <c r="T20" i="1"/>
  <c r="S20" i="1"/>
  <c r="R20" i="1"/>
  <c r="Q20" i="1"/>
  <c r="T22" i="1"/>
  <c r="S22" i="1"/>
  <c r="R22" i="1"/>
  <c r="Q22" i="1"/>
  <c r="T18" i="1"/>
  <c r="S18" i="1"/>
  <c r="R18" i="1"/>
  <c r="Q18" i="1"/>
  <c r="T17" i="1"/>
  <c r="S17" i="1"/>
  <c r="R17" i="1"/>
  <c r="Q17" i="1"/>
  <c r="T15" i="1"/>
  <c r="S15" i="1"/>
  <c r="R15" i="1"/>
  <c r="Q15" i="1"/>
  <c r="T16" i="1"/>
  <c r="S16" i="1"/>
  <c r="R16" i="1"/>
  <c r="Q16" i="1"/>
  <c r="T14" i="1"/>
  <c r="S14" i="1"/>
  <c r="R14" i="1"/>
  <c r="Q14" i="1"/>
  <c r="T13" i="1"/>
  <c r="S13" i="1"/>
  <c r="R13" i="1"/>
  <c r="Q13" i="1"/>
  <c r="T12" i="1"/>
  <c r="S12" i="1"/>
  <c r="R12" i="1"/>
  <c r="Q12" i="1"/>
  <c r="T6" i="1"/>
  <c r="S6" i="1"/>
  <c r="R6" i="1"/>
  <c r="Q6" i="1"/>
  <c r="T5" i="1"/>
  <c r="S5" i="1"/>
  <c r="R5" i="1"/>
  <c r="Q5" i="1"/>
  <c r="S3" i="1"/>
  <c r="R3" i="1"/>
  <c r="Q3" i="1"/>
  <c r="T8" i="1"/>
  <c r="S8" i="1"/>
  <c r="R8" i="1"/>
  <c r="Q8" i="1"/>
  <c r="T4" i="1"/>
  <c r="S4" i="1"/>
  <c r="R4" i="1"/>
  <c r="Q4" i="1"/>
  <c r="T9" i="1"/>
  <c r="S9" i="1"/>
  <c r="R9" i="1"/>
  <c r="Q9" i="1"/>
  <c r="T10" i="1"/>
  <c r="S10" i="1"/>
  <c r="R10" i="1"/>
  <c r="Q10" i="1"/>
  <c r="T7" i="1"/>
  <c r="S7" i="1"/>
  <c r="R7" i="1"/>
  <c r="Q7" i="1"/>
  <c r="AB161" i="1" l="1"/>
  <c r="AB164" i="1"/>
  <c r="AB8" i="1"/>
  <c r="AB160" i="1"/>
  <c r="AB21" i="1"/>
  <c r="AB15" i="1"/>
  <c r="AB152" i="1"/>
  <c r="AB156" i="1"/>
  <c r="AB166" i="1"/>
  <c r="AB168" i="1"/>
  <c r="AB7" i="1"/>
  <c r="AB18" i="1"/>
  <c r="AB19" i="1"/>
  <c r="AB6" i="1"/>
  <c r="AB16" i="1"/>
  <c r="AB22" i="1"/>
  <c r="AB27" i="1"/>
  <c r="AB148" i="1"/>
  <c r="AB150" i="1"/>
  <c r="AB155" i="1"/>
  <c r="AB159" i="1"/>
  <c r="AB163" i="1"/>
  <c r="AB167" i="1"/>
  <c r="AB5" i="1"/>
  <c r="AB14" i="1"/>
  <c r="AB151" i="1"/>
  <c r="AB154" i="1"/>
  <c r="AB158" i="1"/>
  <c r="AB162" i="1"/>
  <c r="AB165" i="1"/>
  <c r="AB4" i="1"/>
  <c r="AB9" i="1"/>
  <c r="AB10" i="1"/>
  <c r="AB3" i="1"/>
  <c r="AB24" i="1"/>
  <c r="AB25" i="1"/>
  <c r="AB33" i="1"/>
  <c r="P12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Z128" i="1"/>
  <c r="Y147" i="1"/>
  <c r="P151" i="1"/>
  <c r="Y152" i="1"/>
  <c r="P154" i="1"/>
  <c r="Y156" i="1"/>
  <c r="P158" i="1"/>
  <c r="Y160" i="1"/>
  <c r="P162" i="1"/>
  <c r="P163" i="1"/>
  <c r="P168" i="1"/>
  <c r="Z168" i="1"/>
  <c r="Y168" i="1"/>
  <c r="P167" i="1"/>
  <c r="Z167" i="1"/>
  <c r="Y167" i="1"/>
  <c r="P106" i="1"/>
  <c r="P152" i="1"/>
  <c r="P156" i="1"/>
  <c r="P107" i="1"/>
  <c r="P108" i="1"/>
  <c r="P109" i="1"/>
  <c r="P4" i="1"/>
  <c r="P6" i="1"/>
  <c r="P17" i="1"/>
  <c r="P18" i="1"/>
  <c r="P23" i="1"/>
  <c r="P21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28" i="1"/>
  <c r="P9" i="1"/>
  <c r="P5" i="1"/>
  <c r="P15" i="1"/>
  <c r="P19" i="1"/>
  <c r="P28" i="1"/>
  <c r="P29" i="1"/>
  <c r="P30" i="1"/>
  <c r="P31" i="1"/>
  <c r="P32" i="1"/>
  <c r="P33" i="1"/>
  <c r="Z34" i="1"/>
  <c r="Z35" i="1"/>
  <c r="Z36" i="1"/>
  <c r="Z37" i="1"/>
  <c r="Z38" i="1"/>
  <c r="Z39" i="1"/>
  <c r="Z40" i="1"/>
  <c r="Z42" i="1"/>
  <c r="Z43" i="1"/>
  <c r="Z44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P7" i="1"/>
  <c r="P8" i="1"/>
  <c r="P12" i="1"/>
  <c r="P13" i="1"/>
  <c r="P14" i="1"/>
  <c r="P22" i="1"/>
  <c r="P25" i="1"/>
  <c r="Z124" i="1"/>
  <c r="P126" i="1"/>
  <c r="P127" i="1"/>
  <c r="P147" i="1"/>
  <c r="P164" i="1"/>
  <c r="Z41" i="1"/>
  <c r="P165" i="1"/>
  <c r="P166" i="1"/>
  <c r="P10" i="1"/>
  <c r="P3" i="1"/>
  <c r="P16" i="1"/>
  <c r="P20" i="1"/>
  <c r="P24" i="1"/>
  <c r="P26" i="1"/>
  <c r="P27" i="1"/>
  <c r="Z29" i="1"/>
  <c r="Z30" i="1"/>
  <c r="Z31" i="1"/>
  <c r="Z32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5" i="1"/>
  <c r="Z129" i="1"/>
  <c r="Z130" i="1"/>
  <c r="Z131" i="1"/>
  <c r="Y132" i="1"/>
  <c r="Y133" i="1"/>
  <c r="Z134" i="1"/>
  <c r="Z135" i="1"/>
  <c r="Y136" i="1"/>
  <c r="Y137" i="1"/>
  <c r="Z138" i="1"/>
  <c r="Z139" i="1"/>
  <c r="Y140" i="1"/>
  <c r="Y141" i="1"/>
  <c r="Z142" i="1"/>
  <c r="Z143" i="1"/>
  <c r="Z144" i="1"/>
  <c r="Y145" i="1"/>
  <c r="Y146" i="1"/>
  <c r="P149" i="1"/>
  <c r="P153" i="1"/>
  <c r="P157" i="1"/>
  <c r="P161" i="1"/>
  <c r="Z10" i="1"/>
  <c r="Z3" i="1"/>
  <c r="Y16" i="1"/>
  <c r="Z20" i="1"/>
  <c r="Z24" i="1"/>
  <c r="Z26" i="1"/>
  <c r="Z27" i="1"/>
  <c r="P64" i="1"/>
  <c r="P65" i="1"/>
  <c r="P66" i="1"/>
  <c r="Z122" i="1"/>
  <c r="Z126" i="1"/>
  <c r="Z132" i="1"/>
  <c r="Z133" i="1"/>
  <c r="Z136" i="1"/>
  <c r="Z137" i="1"/>
  <c r="Z140" i="1"/>
  <c r="Z141" i="1"/>
  <c r="Z123" i="1"/>
  <c r="Z127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8" i="1"/>
  <c r="P150" i="1"/>
  <c r="P155" i="1"/>
  <c r="P159" i="1"/>
  <c r="Y148" i="1"/>
  <c r="Y150" i="1"/>
  <c r="Y155" i="1"/>
  <c r="Y151" i="1"/>
  <c r="Y154" i="1"/>
  <c r="Y158" i="1"/>
  <c r="Y162" i="1"/>
  <c r="Y163" i="1"/>
  <c r="Y166" i="1"/>
  <c r="Y164" i="1"/>
  <c r="Y165" i="1"/>
  <c r="Y159" i="1"/>
  <c r="Y149" i="1"/>
  <c r="Y153" i="1"/>
  <c r="Y157" i="1"/>
  <c r="Y161" i="1"/>
  <c r="Z7" i="1"/>
  <c r="Z8" i="1"/>
  <c r="Z12" i="1"/>
  <c r="Z13" i="1"/>
  <c r="Z14" i="1"/>
  <c r="Z22" i="1"/>
  <c r="Z25" i="1"/>
  <c r="Z4" i="1"/>
  <c r="Z6" i="1"/>
  <c r="Y17" i="1"/>
  <c r="Z18" i="1"/>
  <c r="Z23" i="1"/>
  <c r="Z21" i="1"/>
  <c r="Y9" i="1"/>
  <c r="Y5" i="1"/>
  <c r="Y15" i="1"/>
  <c r="Z19" i="1"/>
  <c r="Z28" i="1"/>
  <c r="Z33" i="1"/>
  <c r="Y7" i="1"/>
  <c r="Y8" i="1"/>
  <c r="Y14" i="1"/>
  <c r="Y18" i="1"/>
  <c r="Y22" i="1"/>
  <c r="Y20" i="1"/>
  <c r="Y24" i="1"/>
  <c r="Y19" i="1"/>
  <c r="Y23" i="1"/>
  <c r="Y21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" i="1"/>
  <c r="Y6" i="1"/>
  <c r="Y12" i="1"/>
  <c r="Y13" i="1"/>
  <c r="Z9" i="1"/>
  <c r="Z5" i="1"/>
  <c r="Z16" i="1"/>
  <c r="Y45" i="1"/>
  <c r="Y10" i="1"/>
  <c r="Y3" i="1"/>
  <c r="Z15" i="1"/>
  <c r="Z17" i="1"/>
  <c r="Y67" i="1"/>
  <c r="Y68" i="1"/>
  <c r="Y69" i="1"/>
  <c r="Y70" i="1"/>
  <c r="Z106" i="1"/>
  <c r="Y106" i="1"/>
  <c r="Z107" i="1"/>
  <c r="Y107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30" i="1"/>
  <c r="Y144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4" i="1"/>
  <c r="Y138" i="1"/>
  <c r="Y142" i="1"/>
  <c r="Y143" i="1"/>
  <c r="Y131" i="1"/>
  <c r="Y135" i="1"/>
  <c r="Y139" i="1"/>
  <c r="Z145" i="1"/>
  <c r="Z146" i="1"/>
  <c r="Z148" i="1"/>
  <c r="Z147" i="1"/>
  <c r="Z149" i="1"/>
  <c r="Z151" i="1"/>
  <c r="Z150" i="1"/>
  <c r="Z152" i="1"/>
  <c r="AA152" i="1" s="1"/>
  <c r="Z153" i="1"/>
  <c r="Z154" i="1"/>
  <c r="Z155" i="1"/>
  <c r="Z156" i="1"/>
  <c r="Z157" i="1"/>
  <c r="Z158" i="1"/>
  <c r="Z159" i="1"/>
  <c r="Z160" i="1"/>
  <c r="AA160" i="1" s="1"/>
  <c r="Z161" i="1"/>
  <c r="Z162" i="1"/>
  <c r="Z163" i="1"/>
  <c r="Z166" i="1"/>
  <c r="Z164" i="1"/>
  <c r="Z165" i="1"/>
  <c r="AA53" i="1" l="1"/>
  <c r="AA62" i="1"/>
  <c r="AC140" i="1"/>
  <c r="AD140" i="1" s="1"/>
  <c r="AF140" i="1" s="1"/>
  <c r="AG140" i="1" s="1"/>
  <c r="AA59" i="1"/>
  <c r="AA168" i="1"/>
  <c r="AC168" i="1"/>
  <c r="AD168" i="1" s="1"/>
  <c r="AF168" i="1" s="1"/>
  <c r="AG168" i="1" s="1"/>
  <c r="AA167" i="1"/>
  <c r="AC167" i="1"/>
  <c r="AD167" i="1" s="1"/>
  <c r="AF167" i="1" s="1"/>
  <c r="AG167" i="1" s="1"/>
  <c r="AC137" i="1"/>
  <c r="AC64" i="1"/>
  <c r="AC60" i="1"/>
  <c r="AC56" i="1"/>
  <c r="AC52" i="1"/>
  <c r="AC48" i="1"/>
  <c r="AC161" i="1"/>
  <c r="AD161" i="1" s="1"/>
  <c r="AF161" i="1" s="1"/>
  <c r="AG161" i="1" s="1"/>
  <c r="AC157" i="1"/>
  <c r="AA65" i="1"/>
  <c r="AA61" i="1"/>
  <c r="AA57" i="1"/>
  <c r="AA49" i="1"/>
  <c r="AC51" i="1"/>
  <c r="AA47" i="1"/>
  <c r="AC58" i="1"/>
  <c r="AA46" i="1"/>
  <c r="AC65" i="1"/>
  <c r="AC61" i="1"/>
  <c r="AC57" i="1"/>
  <c r="AC53" i="1"/>
  <c r="AC49" i="1"/>
  <c r="AC132" i="1"/>
  <c r="AC150" i="1"/>
  <c r="AA48" i="1"/>
  <c r="AC63" i="1"/>
  <c r="AC59" i="1"/>
  <c r="AC55" i="1"/>
  <c r="AA51" i="1"/>
  <c r="AA52" i="1"/>
  <c r="AC47" i="1"/>
  <c r="AA64" i="1"/>
  <c r="AA60" i="1"/>
  <c r="AA56" i="1"/>
  <c r="AA5" i="1"/>
  <c r="AC136" i="1"/>
  <c r="AC165" i="1"/>
  <c r="AC154" i="1"/>
  <c r="AC146" i="1"/>
  <c r="AA140" i="1"/>
  <c r="AA132" i="1"/>
  <c r="AC153" i="1"/>
  <c r="AA141" i="1"/>
  <c r="AA137" i="1"/>
  <c r="AA133" i="1"/>
  <c r="AC66" i="1"/>
  <c r="AC62" i="1"/>
  <c r="AA58" i="1"/>
  <c r="AC54" i="1"/>
  <c r="AC50" i="1"/>
  <c r="AC46" i="1"/>
  <c r="AA63" i="1"/>
  <c r="AA55" i="1"/>
  <c r="AA155" i="1"/>
  <c r="AC158" i="1"/>
  <c r="AA66" i="1"/>
  <c r="AA50" i="1"/>
  <c r="AC141" i="1"/>
  <c r="AC133" i="1"/>
  <c r="AA136" i="1"/>
  <c r="AC164" i="1"/>
  <c r="AC149" i="1"/>
  <c r="AC145" i="1"/>
  <c r="AA54" i="1"/>
  <c r="AC17" i="1"/>
  <c r="AC15" i="1"/>
  <c r="AA16" i="1"/>
  <c r="AC166" i="1"/>
  <c r="AC156" i="1"/>
  <c r="AA145" i="1"/>
  <c r="AC152" i="1"/>
  <c r="AC159" i="1"/>
  <c r="AA148" i="1"/>
  <c r="AA17" i="1"/>
  <c r="AC155" i="1"/>
  <c r="AC160" i="1"/>
  <c r="AA153" i="1"/>
  <c r="AA166" i="1"/>
  <c r="AC163" i="1"/>
  <c r="AC148" i="1"/>
  <c r="AA164" i="1"/>
  <c r="AA149" i="1"/>
  <c r="AC9" i="1"/>
  <c r="AA157" i="1"/>
  <c r="AC151" i="1"/>
  <c r="AA161" i="1"/>
  <c r="AC162" i="1"/>
  <c r="AC147" i="1"/>
  <c r="AA143" i="1"/>
  <c r="AC143" i="1"/>
  <c r="AA121" i="1"/>
  <c r="AC121" i="1"/>
  <c r="AA109" i="1"/>
  <c r="AC109" i="1"/>
  <c r="AA162" i="1"/>
  <c r="AA154" i="1"/>
  <c r="AA105" i="1"/>
  <c r="AC105" i="1"/>
  <c r="AC93" i="1"/>
  <c r="AA93" i="1"/>
  <c r="AC81" i="1"/>
  <c r="AA81" i="1"/>
  <c r="AA37" i="1"/>
  <c r="AC37" i="1"/>
  <c r="AA25" i="1"/>
  <c r="AC25" i="1"/>
  <c r="AA159" i="1"/>
  <c r="AA150" i="1"/>
  <c r="AA146" i="1"/>
  <c r="AA165" i="1"/>
  <c r="AA156" i="1"/>
  <c r="AA147" i="1"/>
  <c r="AA131" i="1"/>
  <c r="AC131" i="1"/>
  <c r="AA142" i="1"/>
  <c r="AC142" i="1"/>
  <c r="AA128" i="1"/>
  <c r="AC128" i="1"/>
  <c r="AA124" i="1"/>
  <c r="AC124" i="1"/>
  <c r="AA120" i="1"/>
  <c r="AC120" i="1"/>
  <c r="AA116" i="1"/>
  <c r="AC116" i="1"/>
  <c r="AA112" i="1"/>
  <c r="AC112" i="1"/>
  <c r="AA108" i="1"/>
  <c r="AC108" i="1"/>
  <c r="AA130" i="1"/>
  <c r="AC130" i="1"/>
  <c r="AC104" i="1"/>
  <c r="AA104" i="1"/>
  <c r="AC100" i="1"/>
  <c r="AA100" i="1"/>
  <c r="AC96" i="1"/>
  <c r="AA96" i="1"/>
  <c r="AC92" i="1"/>
  <c r="AA92" i="1"/>
  <c r="AC88" i="1"/>
  <c r="AA88" i="1"/>
  <c r="AC84" i="1"/>
  <c r="AA84" i="1"/>
  <c r="AC80" i="1"/>
  <c r="AA80" i="1"/>
  <c r="AC76" i="1"/>
  <c r="AA76" i="1"/>
  <c r="AC72" i="1"/>
  <c r="AA72" i="1"/>
  <c r="AC70" i="1"/>
  <c r="AA70" i="1"/>
  <c r="AC68" i="1"/>
  <c r="AA68" i="1"/>
  <c r="AC45" i="1"/>
  <c r="AA45" i="1"/>
  <c r="AA13" i="1"/>
  <c r="AC13" i="1"/>
  <c r="AA44" i="1"/>
  <c r="AC44" i="1"/>
  <c r="AA40" i="1"/>
  <c r="AC40" i="1"/>
  <c r="AA36" i="1"/>
  <c r="AC36" i="1"/>
  <c r="AA32" i="1"/>
  <c r="AC32" i="1"/>
  <c r="AA28" i="1"/>
  <c r="AC28" i="1"/>
  <c r="AA21" i="1"/>
  <c r="AC21" i="1"/>
  <c r="AA20" i="1"/>
  <c r="AC20" i="1"/>
  <c r="AA8" i="1"/>
  <c r="AC8" i="1"/>
  <c r="AC5" i="1"/>
  <c r="AA9" i="1"/>
  <c r="AC16" i="1"/>
  <c r="AA135" i="1"/>
  <c r="AC135" i="1"/>
  <c r="AA125" i="1"/>
  <c r="AC125" i="1"/>
  <c r="AA113" i="1"/>
  <c r="AC113" i="1"/>
  <c r="AC101" i="1"/>
  <c r="AA101" i="1"/>
  <c r="AC89" i="1"/>
  <c r="AA89" i="1"/>
  <c r="AC77" i="1"/>
  <c r="AA77" i="1"/>
  <c r="AA4" i="1"/>
  <c r="AC4" i="1"/>
  <c r="AA41" i="1"/>
  <c r="AC41" i="1"/>
  <c r="AA33" i="1"/>
  <c r="AC33" i="1"/>
  <c r="AA14" i="1"/>
  <c r="AC14" i="1"/>
  <c r="AA138" i="1"/>
  <c r="AC138" i="1"/>
  <c r="AA127" i="1"/>
  <c r="AC127" i="1"/>
  <c r="AA123" i="1"/>
  <c r="AC123" i="1"/>
  <c r="AA119" i="1"/>
  <c r="AC119" i="1"/>
  <c r="AA115" i="1"/>
  <c r="AC115" i="1"/>
  <c r="AA111" i="1"/>
  <c r="AC111" i="1"/>
  <c r="AA163" i="1"/>
  <c r="AA158" i="1"/>
  <c r="AA151" i="1"/>
  <c r="AC103" i="1"/>
  <c r="AA103" i="1"/>
  <c r="AC99" i="1"/>
  <c r="AA99" i="1"/>
  <c r="AC95" i="1"/>
  <c r="AA95" i="1"/>
  <c r="AC91" i="1"/>
  <c r="AA91" i="1"/>
  <c r="AC87" i="1"/>
  <c r="AA87" i="1"/>
  <c r="AC83" i="1"/>
  <c r="AA83" i="1"/>
  <c r="AC79" i="1"/>
  <c r="AA79" i="1"/>
  <c r="AC75" i="1"/>
  <c r="AA75" i="1"/>
  <c r="AC71" i="1"/>
  <c r="AA71" i="1"/>
  <c r="AA12" i="1"/>
  <c r="AC12" i="1"/>
  <c r="AA43" i="1"/>
  <c r="AC43" i="1"/>
  <c r="AA39" i="1"/>
  <c r="AC39" i="1"/>
  <c r="AA35" i="1"/>
  <c r="AC35" i="1"/>
  <c r="AA31" i="1"/>
  <c r="AC31" i="1"/>
  <c r="AA27" i="1"/>
  <c r="AC27" i="1"/>
  <c r="AA23" i="1"/>
  <c r="AC23" i="1"/>
  <c r="AA22" i="1"/>
  <c r="AC22" i="1"/>
  <c r="AA7" i="1"/>
  <c r="AC7" i="1"/>
  <c r="AA15" i="1"/>
  <c r="AA129" i="1"/>
  <c r="AC129" i="1"/>
  <c r="AA117" i="1"/>
  <c r="AC117" i="1"/>
  <c r="AA144" i="1"/>
  <c r="AC144" i="1"/>
  <c r="AC97" i="1"/>
  <c r="AA97" i="1"/>
  <c r="AC85" i="1"/>
  <c r="AA85" i="1"/>
  <c r="AC73" i="1"/>
  <c r="AA73" i="1"/>
  <c r="AC107" i="1"/>
  <c r="AA107" i="1"/>
  <c r="AA10" i="1"/>
  <c r="AC10" i="1"/>
  <c r="AA29" i="1"/>
  <c r="AC29" i="1"/>
  <c r="AA24" i="1"/>
  <c r="AC24" i="1"/>
  <c r="AA139" i="1"/>
  <c r="AC139" i="1"/>
  <c r="AA134" i="1"/>
  <c r="AC134" i="1"/>
  <c r="AA126" i="1"/>
  <c r="AC126" i="1"/>
  <c r="AA122" i="1"/>
  <c r="AC122" i="1"/>
  <c r="AA118" i="1"/>
  <c r="AC118" i="1"/>
  <c r="AA114" i="1"/>
  <c r="AC114" i="1"/>
  <c r="AA110" i="1"/>
  <c r="AC110" i="1"/>
  <c r="AC102" i="1"/>
  <c r="AA102" i="1"/>
  <c r="AC98" i="1"/>
  <c r="AA98" i="1"/>
  <c r="AC94" i="1"/>
  <c r="AA94" i="1"/>
  <c r="AC90" i="1"/>
  <c r="AA90" i="1"/>
  <c r="AC86" i="1"/>
  <c r="AA86" i="1"/>
  <c r="AC82" i="1"/>
  <c r="AA82" i="1"/>
  <c r="AC78" i="1"/>
  <c r="AA78" i="1"/>
  <c r="AC74" i="1"/>
  <c r="AA74" i="1"/>
  <c r="AC106" i="1"/>
  <c r="AA106" i="1"/>
  <c r="AC69" i="1"/>
  <c r="AA69" i="1"/>
  <c r="AC67" i="1"/>
  <c r="AA67" i="1"/>
  <c r="AA3" i="1"/>
  <c r="AC3" i="1"/>
  <c r="AA6" i="1"/>
  <c r="AC6" i="1"/>
  <c r="AA42" i="1"/>
  <c r="AC42" i="1"/>
  <c r="AA38" i="1"/>
  <c r="AC38" i="1"/>
  <c r="AA34" i="1"/>
  <c r="AC34" i="1"/>
  <c r="AA30" i="1"/>
  <c r="AC30" i="1"/>
  <c r="AA26" i="1"/>
  <c r="AC26" i="1"/>
  <c r="AA19" i="1"/>
  <c r="AC19" i="1"/>
  <c r="AA18" i="1"/>
  <c r="AC18" i="1"/>
  <c r="AD67" i="1" l="1"/>
  <c r="AF67" i="1" s="1"/>
  <c r="AG67" i="1" s="1"/>
  <c r="AD86" i="1"/>
  <c r="AF86" i="1" s="1"/>
  <c r="AG86" i="1" s="1"/>
  <c r="AD73" i="1"/>
  <c r="AF73" i="1" s="1"/>
  <c r="AG73" i="1" s="1"/>
  <c r="AD7" i="1"/>
  <c r="AF7" i="1" s="1"/>
  <c r="AG7" i="1" s="1"/>
  <c r="AD39" i="1"/>
  <c r="AF39" i="1" s="1"/>
  <c r="AG39" i="1" s="1"/>
  <c r="AD101" i="1"/>
  <c r="AF101" i="1" s="1"/>
  <c r="AG101" i="1" s="1"/>
  <c r="AD28" i="1"/>
  <c r="AF28" i="1" s="1"/>
  <c r="AG28" i="1" s="1"/>
  <c r="AD36" i="1"/>
  <c r="AF36" i="1" s="1"/>
  <c r="AG36" i="1" s="1"/>
  <c r="AD112" i="1"/>
  <c r="AF112" i="1" s="1"/>
  <c r="AG112" i="1" s="1"/>
  <c r="AD128" i="1"/>
  <c r="AF128" i="1" s="1"/>
  <c r="AG128" i="1" s="1"/>
  <c r="AD25" i="1"/>
  <c r="AF25" i="1" s="1"/>
  <c r="AG25" i="1" s="1"/>
  <c r="AD109" i="1"/>
  <c r="AF109" i="1" s="1"/>
  <c r="AG109" i="1" s="1"/>
  <c r="AD15" i="1"/>
  <c r="AF15" i="1" s="1"/>
  <c r="AG15" i="1" s="1"/>
  <c r="AD141" i="1"/>
  <c r="AF141" i="1" s="1"/>
  <c r="AG141" i="1" s="1"/>
  <c r="AD50" i="1"/>
  <c r="AF50" i="1" s="1"/>
  <c r="AG50" i="1" s="1"/>
  <c r="AD153" i="1"/>
  <c r="AF153" i="1" s="1"/>
  <c r="AG153" i="1" s="1"/>
  <c r="AD47" i="1"/>
  <c r="AF47" i="1" s="1"/>
  <c r="AG47" i="1" s="1"/>
  <c r="AD132" i="1"/>
  <c r="AF132" i="1" s="1"/>
  <c r="AG132" i="1" s="1"/>
  <c r="AD64" i="1"/>
  <c r="AF64" i="1" s="1"/>
  <c r="AG64" i="1" s="1"/>
  <c r="AD26" i="1"/>
  <c r="AF26" i="1" s="1"/>
  <c r="AG26" i="1" s="1"/>
  <c r="AD42" i="1"/>
  <c r="AF42" i="1" s="1"/>
  <c r="AG42" i="1" s="1"/>
  <c r="AD110" i="1"/>
  <c r="AF110" i="1" s="1"/>
  <c r="AG110" i="1" s="1"/>
  <c r="AD118" i="1"/>
  <c r="AF118" i="1" s="1"/>
  <c r="AG118" i="1" s="1"/>
  <c r="AD126" i="1"/>
  <c r="AF126" i="1" s="1"/>
  <c r="AG126" i="1" s="1"/>
  <c r="AD139" i="1"/>
  <c r="AF139" i="1" s="1"/>
  <c r="AG139" i="1" s="1"/>
  <c r="AD29" i="1"/>
  <c r="AF29" i="1" s="1"/>
  <c r="AG29" i="1" s="1"/>
  <c r="AD144" i="1"/>
  <c r="AF144" i="1" s="1"/>
  <c r="AG144" i="1" s="1"/>
  <c r="AD129" i="1"/>
  <c r="AF129" i="1" s="1"/>
  <c r="AG129" i="1" s="1"/>
  <c r="AD75" i="1"/>
  <c r="AF75" i="1" s="1"/>
  <c r="AG75" i="1" s="1"/>
  <c r="AD83" i="1"/>
  <c r="AF83" i="1" s="1"/>
  <c r="AG83" i="1" s="1"/>
  <c r="AD91" i="1"/>
  <c r="AF91" i="1" s="1"/>
  <c r="AG91" i="1" s="1"/>
  <c r="AD99" i="1"/>
  <c r="AF99" i="1" s="1"/>
  <c r="AG99" i="1" s="1"/>
  <c r="AD115" i="1"/>
  <c r="AF115" i="1" s="1"/>
  <c r="AG115" i="1" s="1"/>
  <c r="AD123" i="1"/>
  <c r="AF123" i="1" s="1"/>
  <c r="AG123" i="1" s="1"/>
  <c r="AD138" i="1"/>
  <c r="AF138" i="1" s="1"/>
  <c r="AG138" i="1" s="1"/>
  <c r="AD33" i="1"/>
  <c r="AF33" i="1" s="1"/>
  <c r="AG33" i="1" s="1"/>
  <c r="AD4" i="1"/>
  <c r="AF4" i="1" s="1"/>
  <c r="AG4" i="1" s="1"/>
  <c r="AD113" i="1"/>
  <c r="AF113" i="1" s="1"/>
  <c r="AG113" i="1" s="1"/>
  <c r="AD135" i="1"/>
  <c r="AF135" i="1" s="1"/>
  <c r="AG135" i="1" s="1"/>
  <c r="AD5" i="1"/>
  <c r="AF5" i="1" s="1"/>
  <c r="AG5" i="1" s="1"/>
  <c r="AD45" i="1"/>
  <c r="AF45" i="1" s="1"/>
  <c r="AG45" i="1" s="1"/>
  <c r="AD70" i="1"/>
  <c r="AF70" i="1" s="1"/>
  <c r="AG70" i="1" s="1"/>
  <c r="AD76" i="1"/>
  <c r="AF76" i="1" s="1"/>
  <c r="AG76" i="1" s="1"/>
  <c r="AD84" i="1"/>
  <c r="AF84" i="1" s="1"/>
  <c r="AG84" i="1" s="1"/>
  <c r="AD92" i="1"/>
  <c r="AF92" i="1" s="1"/>
  <c r="AG92" i="1" s="1"/>
  <c r="AD100" i="1"/>
  <c r="AF100" i="1" s="1"/>
  <c r="AG100" i="1" s="1"/>
  <c r="AD81" i="1"/>
  <c r="AF81" i="1" s="1"/>
  <c r="AG81" i="1" s="1"/>
  <c r="AD151" i="1"/>
  <c r="AF151" i="1" s="1"/>
  <c r="AG151" i="1" s="1"/>
  <c r="AD156" i="1"/>
  <c r="AF156" i="1" s="1"/>
  <c r="AG156" i="1" s="1"/>
  <c r="AD17" i="1"/>
  <c r="AF17" i="1" s="1"/>
  <c r="AG17" i="1" s="1"/>
  <c r="AD164" i="1"/>
  <c r="AF164" i="1" s="1"/>
  <c r="AG164" i="1" s="1"/>
  <c r="AD54" i="1"/>
  <c r="AF54" i="1" s="1"/>
  <c r="AG54" i="1" s="1"/>
  <c r="AD154" i="1"/>
  <c r="AF154" i="1" s="1"/>
  <c r="AG154" i="1" s="1"/>
  <c r="AD63" i="1"/>
  <c r="AF63" i="1" s="1"/>
  <c r="AG63" i="1" s="1"/>
  <c r="AD49" i="1"/>
  <c r="AF49" i="1" s="1"/>
  <c r="AG49" i="1" s="1"/>
  <c r="AD65" i="1"/>
  <c r="AF65" i="1" s="1"/>
  <c r="AG65" i="1" s="1"/>
  <c r="AD51" i="1"/>
  <c r="AF51" i="1" s="1"/>
  <c r="AG51" i="1" s="1"/>
  <c r="AD52" i="1"/>
  <c r="AF52" i="1" s="1"/>
  <c r="AG52" i="1" s="1"/>
  <c r="AD137" i="1"/>
  <c r="AF137" i="1" s="1"/>
  <c r="AG137" i="1" s="1"/>
  <c r="AD78" i="1"/>
  <c r="AF78" i="1" s="1"/>
  <c r="AG78" i="1" s="1"/>
  <c r="AD94" i="1"/>
  <c r="AF94" i="1" s="1"/>
  <c r="AG94" i="1" s="1"/>
  <c r="AD23" i="1"/>
  <c r="AF23" i="1" s="1"/>
  <c r="AG23" i="1" s="1"/>
  <c r="AD12" i="1"/>
  <c r="AF12" i="1" s="1"/>
  <c r="AG12" i="1" s="1"/>
  <c r="AD77" i="1"/>
  <c r="AF77" i="1" s="1"/>
  <c r="AG77" i="1" s="1"/>
  <c r="AD20" i="1"/>
  <c r="AF20" i="1" s="1"/>
  <c r="AG20" i="1" s="1"/>
  <c r="AD44" i="1"/>
  <c r="AF44" i="1" s="1"/>
  <c r="AG44" i="1" s="1"/>
  <c r="AD130" i="1"/>
  <c r="AF130" i="1" s="1"/>
  <c r="AG130" i="1" s="1"/>
  <c r="AD120" i="1"/>
  <c r="AF120" i="1" s="1"/>
  <c r="AG120" i="1" s="1"/>
  <c r="AD131" i="1"/>
  <c r="AF131" i="1" s="1"/>
  <c r="AG131" i="1" s="1"/>
  <c r="AD105" i="1"/>
  <c r="AF105" i="1" s="1"/>
  <c r="AG105" i="1" s="1"/>
  <c r="AD143" i="1"/>
  <c r="AF143" i="1" s="1"/>
  <c r="AG143" i="1" s="1"/>
  <c r="AD149" i="1"/>
  <c r="AF149" i="1" s="1"/>
  <c r="AG149" i="1" s="1"/>
  <c r="AD66" i="1"/>
  <c r="AF66" i="1" s="1"/>
  <c r="AG66" i="1" s="1"/>
  <c r="AD146" i="1"/>
  <c r="AF146" i="1" s="1"/>
  <c r="AG146" i="1" s="1"/>
  <c r="AD59" i="1"/>
  <c r="AF59" i="1" s="1"/>
  <c r="AG59" i="1" s="1"/>
  <c r="AD61" i="1"/>
  <c r="AF61" i="1" s="1"/>
  <c r="AG61" i="1" s="1"/>
  <c r="AD48" i="1"/>
  <c r="AF48" i="1" s="1"/>
  <c r="AG48" i="1" s="1"/>
  <c r="AD18" i="1"/>
  <c r="AF18" i="1" s="1"/>
  <c r="AG18" i="1" s="1"/>
  <c r="AD34" i="1"/>
  <c r="AF34" i="1" s="1"/>
  <c r="AG34" i="1" s="1"/>
  <c r="AD3" i="1"/>
  <c r="AF3" i="1" s="1"/>
  <c r="AG3" i="1" s="1"/>
  <c r="AD69" i="1"/>
  <c r="AF69" i="1" s="1"/>
  <c r="AG69" i="1" s="1"/>
  <c r="AD74" i="1"/>
  <c r="AF74" i="1" s="1"/>
  <c r="AG74" i="1" s="1"/>
  <c r="AD82" i="1"/>
  <c r="AF82" i="1" s="1"/>
  <c r="AG82" i="1" s="1"/>
  <c r="AD90" i="1"/>
  <c r="AF90" i="1" s="1"/>
  <c r="AG90" i="1" s="1"/>
  <c r="AD98" i="1"/>
  <c r="AF98" i="1" s="1"/>
  <c r="AG98" i="1" s="1"/>
  <c r="AD107" i="1"/>
  <c r="AF107" i="1" s="1"/>
  <c r="AG107" i="1" s="1"/>
  <c r="AD85" i="1"/>
  <c r="AF85" i="1" s="1"/>
  <c r="AG85" i="1" s="1"/>
  <c r="AD22" i="1"/>
  <c r="AF22" i="1" s="1"/>
  <c r="AG22" i="1" s="1"/>
  <c r="AD27" i="1"/>
  <c r="AF27" i="1" s="1"/>
  <c r="AG27" i="1" s="1"/>
  <c r="AD35" i="1"/>
  <c r="AF35" i="1" s="1"/>
  <c r="AG35" i="1" s="1"/>
  <c r="AD43" i="1"/>
  <c r="AF43" i="1" s="1"/>
  <c r="AG43" i="1" s="1"/>
  <c r="AD89" i="1"/>
  <c r="AF89" i="1" s="1"/>
  <c r="AG89" i="1" s="1"/>
  <c r="AD8" i="1"/>
  <c r="AF8" i="1" s="1"/>
  <c r="AG8" i="1" s="1"/>
  <c r="AD21" i="1"/>
  <c r="AF21" i="1" s="1"/>
  <c r="AG21" i="1" s="1"/>
  <c r="AD32" i="1"/>
  <c r="AF32" i="1" s="1"/>
  <c r="AG32" i="1" s="1"/>
  <c r="AD40" i="1"/>
  <c r="AF40" i="1" s="1"/>
  <c r="AG40" i="1" s="1"/>
  <c r="AD13" i="1"/>
  <c r="AF13" i="1" s="1"/>
  <c r="AG13" i="1" s="1"/>
  <c r="AD108" i="1"/>
  <c r="AF108" i="1" s="1"/>
  <c r="AG108" i="1" s="1"/>
  <c r="AD116" i="1"/>
  <c r="AF116" i="1" s="1"/>
  <c r="AG116" i="1" s="1"/>
  <c r="AD124" i="1"/>
  <c r="AF124" i="1" s="1"/>
  <c r="AG124" i="1" s="1"/>
  <c r="AD142" i="1"/>
  <c r="AF142" i="1" s="1"/>
  <c r="AG142" i="1" s="1"/>
  <c r="AD37" i="1"/>
  <c r="AF37" i="1" s="1"/>
  <c r="AG37" i="1" s="1"/>
  <c r="AD121" i="1"/>
  <c r="AF121" i="1" s="1"/>
  <c r="AG121" i="1" s="1"/>
  <c r="AD147" i="1"/>
  <c r="AF147" i="1" s="1"/>
  <c r="AG147" i="1" s="1"/>
  <c r="AD148" i="1"/>
  <c r="AF148" i="1" s="1"/>
  <c r="AG148" i="1" s="1"/>
  <c r="AD160" i="1"/>
  <c r="AF160" i="1" s="1"/>
  <c r="AG160" i="1" s="1"/>
  <c r="AD159" i="1"/>
  <c r="AF159" i="1" s="1"/>
  <c r="AG159" i="1" s="1"/>
  <c r="AD166" i="1"/>
  <c r="AF166" i="1" s="1"/>
  <c r="AG166" i="1" s="1"/>
  <c r="AD165" i="1"/>
  <c r="AF165" i="1" s="1"/>
  <c r="AG165" i="1" s="1"/>
  <c r="AD53" i="1"/>
  <c r="AF53" i="1" s="1"/>
  <c r="AG53" i="1" s="1"/>
  <c r="AD157" i="1"/>
  <c r="AF157" i="1" s="1"/>
  <c r="AG157" i="1" s="1"/>
  <c r="AD56" i="1"/>
  <c r="AF56" i="1" s="1"/>
  <c r="AG56" i="1" s="1"/>
  <c r="AD106" i="1"/>
  <c r="AF106" i="1" s="1"/>
  <c r="AG106" i="1" s="1"/>
  <c r="AD102" i="1"/>
  <c r="AF102" i="1" s="1"/>
  <c r="AG102" i="1" s="1"/>
  <c r="AD97" i="1"/>
  <c r="AF97" i="1" s="1"/>
  <c r="AG97" i="1" s="1"/>
  <c r="AD31" i="1"/>
  <c r="AF31" i="1" s="1"/>
  <c r="AG31" i="1" s="1"/>
  <c r="AD19" i="1"/>
  <c r="AF19" i="1" s="1"/>
  <c r="AG19" i="1" s="1"/>
  <c r="AD30" i="1"/>
  <c r="AF30" i="1" s="1"/>
  <c r="AG30" i="1" s="1"/>
  <c r="AD38" i="1"/>
  <c r="AF38" i="1" s="1"/>
  <c r="AG38" i="1" s="1"/>
  <c r="AD6" i="1"/>
  <c r="AF6" i="1" s="1"/>
  <c r="AG6" i="1" s="1"/>
  <c r="AD114" i="1"/>
  <c r="AF114" i="1" s="1"/>
  <c r="AG114" i="1" s="1"/>
  <c r="AD122" i="1"/>
  <c r="AF122" i="1" s="1"/>
  <c r="AG122" i="1" s="1"/>
  <c r="AD134" i="1"/>
  <c r="AF134" i="1" s="1"/>
  <c r="AG134" i="1" s="1"/>
  <c r="AD24" i="1"/>
  <c r="AF24" i="1" s="1"/>
  <c r="AG24" i="1" s="1"/>
  <c r="AD10" i="1"/>
  <c r="AF10" i="1" s="1"/>
  <c r="AG10" i="1" s="1"/>
  <c r="AD117" i="1"/>
  <c r="AF117" i="1" s="1"/>
  <c r="AG117" i="1" s="1"/>
  <c r="AD71" i="1"/>
  <c r="AF71" i="1" s="1"/>
  <c r="AG71" i="1" s="1"/>
  <c r="AD79" i="1"/>
  <c r="AF79" i="1" s="1"/>
  <c r="AG79" i="1" s="1"/>
  <c r="AD87" i="1"/>
  <c r="AF87" i="1" s="1"/>
  <c r="AG87" i="1" s="1"/>
  <c r="AD95" i="1"/>
  <c r="AF95" i="1" s="1"/>
  <c r="AG95" i="1" s="1"/>
  <c r="AD103" i="1"/>
  <c r="AF103" i="1" s="1"/>
  <c r="AG103" i="1" s="1"/>
  <c r="AD111" i="1"/>
  <c r="AF111" i="1" s="1"/>
  <c r="AG111" i="1" s="1"/>
  <c r="AD119" i="1"/>
  <c r="AF119" i="1" s="1"/>
  <c r="AG119" i="1" s="1"/>
  <c r="AD127" i="1"/>
  <c r="AF127" i="1" s="1"/>
  <c r="AG127" i="1" s="1"/>
  <c r="AD14" i="1"/>
  <c r="AF14" i="1" s="1"/>
  <c r="AG14" i="1" s="1"/>
  <c r="AD41" i="1"/>
  <c r="AF41" i="1" s="1"/>
  <c r="AG41" i="1" s="1"/>
  <c r="AD125" i="1"/>
  <c r="AF125" i="1" s="1"/>
  <c r="AG125" i="1" s="1"/>
  <c r="AD16" i="1"/>
  <c r="AF16" i="1" s="1"/>
  <c r="AG16" i="1" s="1"/>
  <c r="AD68" i="1"/>
  <c r="AF68" i="1" s="1"/>
  <c r="AG68" i="1" s="1"/>
  <c r="AD72" i="1"/>
  <c r="AF72" i="1" s="1"/>
  <c r="AG72" i="1" s="1"/>
  <c r="AD80" i="1"/>
  <c r="AF80" i="1" s="1"/>
  <c r="AG80" i="1" s="1"/>
  <c r="AD88" i="1"/>
  <c r="AF88" i="1" s="1"/>
  <c r="AG88" i="1" s="1"/>
  <c r="AD96" i="1"/>
  <c r="AF96" i="1" s="1"/>
  <c r="AG96" i="1" s="1"/>
  <c r="AD104" i="1"/>
  <c r="AF104" i="1" s="1"/>
  <c r="AG104" i="1" s="1"/>
  <c r="AD93" i="1"/>
  <c r="AF93" i="1" s="1"/>
  <c r="AG93" i="1" s="1"/>
  <c r="AD162" i="1"/>
  <c r="AF162" i="1" s="1"/>
  <c r="AG162" i="1" s="1"/>
  <c r="AD9" i="1"/>
  <c r="AF9" i="1" s="1"/>
  <c r="AG9" i="1" s="1"/>
  <c r="AD163" i="1"/>
  <c r="AF163" i="1" s="1"/>
  <c r="AG163" i="1" s="1"/>
  <c r="AD155" i="1"/>
  <c r="AF155" i="1" s="1"/>
  <c r="AG155" i="1" s="1"/>
  <c r="AD152" i="1"/>
  <c r="AF152" i="1" s="1"/>
  <c r="AG152" i="1" s="1"/>
  <c r="AD145" i="1"/>
  <c r="AF145" i="1" s="1"/>
  <c r="AG145" i="1" s="1"/>
  <c r="AD133" i="1"/>
  <c r="AF133" i="1" s="1"/>
  <c r="AG133" i="1" s="1"/>
  <c r="AD158" i="1"/>
  <c r="AF158" i="1" s="1"/>
  <c r="AG158" i="1" s="1"/>
  <c r="AD46" i="1"/>
  <c r="AF46" i="1" s="1"/>
  <c r="AG46" i="1" s="1"/>
  <c r="AD62" i="1"/>
  <c r="AF62" i="1" s="1"/>
  <c r="AG62" i="1" s="1"/>
  <c r="AD136" i="1"/>
  <c r="AF136" i="1" s="1"/>
  <c r="AG136" i="1" s="1"/>
  <c r="AD55" i="1"/>
  <c r="AF55" i="1" s="1"/>
  <c r="AG55" i="1" s="1"/>
  <c r="AD150" i="1"/>
  <c r="AF150" i="1" s="1"/>
  <c r="AG150" i="1" s="1"/>
  <c r="AD57" i="1"/>
  <c r="AF57" i="1" s="1"/>
  <c r="AG57" i="1" s="1"/>
  <c r="AD58" i="1"/>
  <c r="AF58" i="1" s="1"/>
  <c r="AG58" i="1" s="1"/>
  <c r="AD60" i="1"/>
  <c r="AF60" i="1" s="1"/>
  <c r="AG60" i="1" s="1"/>
  <c r="T11" i="1"/>
  <c r="R11" i="1" l="1"/>
  <c r="Q11" i="1"/>
  <c r="AB11" i="1" l="1"/>
  <c r="S11" i="1" l="1"/>
  <c r="P11" i="1" l="1"/>
  <c r="Z11" i="1"/>
  <c r="Y11" i="1"/>
  <c r="AA11" i="1" s="1"/>
  <c r="AC11" i="1" l="1"/>
  <c r="AD11" i="1" s="1"/>
  <c r="AF11" i="1" l="1"/>
  <c r="AG11" i="1" s="1"/>
  <c r="AG1" i="1" l="1"/>
</calcChain>
</file>

<file path=xl/sharedStrings.xml><?xml version="1.0" encoding="utf-8"?>
<sst xmlns="http://schemas.openxmlformats.org/spreadsheetml/2006/main" count="1284" uniqueCount="398">
  <si>
    <t>Location</t>
  </si>
  <si>
    <t>Nb de km remboursés par la société</t>
  </si>
  <si>
    <t>N° Immatriculation</t>
  </si>
  <si>
    <t>Supérieur à 250</t>
  </si>
  <si>
    <t>201 à 250</t>
  </si>
  <si>
    <t>161 à 200</t>
  </si>
  <si>
    <t>141 à 160</t>
  </si>
  <si>
    <t>121 à 140</t>
  </si>
  <si>
    <t>101 à 120</t>
  </si>
  <si>
    <t>51 à 100</t>
  </si>
  <si>
    <t>inférieur ou égal à 50</t>
  </si>
  <si>
    <t>montants</t>
  </si>
  <si>
    <t>Puissance fiscale (en chevaux vapeur)</t>
  </si>
  <si>
    <t>Inférieure ou égale à 4</t>
  </si>
  <si>
    <t>De 5 à 7</t>
  </si>
  <si>
    <t>De 8 à 11</t>
  </si>
  <si>
    <t>De 12 à 16</t>
  </si>
  <si>
    <t>Supérieure à 16</t>
  </si>
  <si>
    <t>Tarif applicable en Euros</t>
  </si>
  <si>
    <t>Date de 1ère mise en circulation</t>
  </si>
  <si>
    <t>Chevaux Fiscaux (véh &lt; 1/1/2006)</t>
  </si>
  <si>
    <t>T1 retenu (oct-dec)</t>
  </si>
  <si>
    <t>T2 retenu (Jan-mar)</t>
  </si>
  <si>
    <t>T3 retenu (avr-jui)</t>
  </si>
  <si>
    <t>T4 retenu (jui-sep)</t>
  </si>
  <si>
    <t>Type de détention</t>
  </si>
  <si>
    <t>Date incorporation parc</t>
  </si>
  <si>
    <t>Date sortie parc</t>
  </si>
  <si>
    <t>Nb de Trim partiel</t>
  </si>
  <si>
    <t>Nb de Trim complets</t>
  </si>
  <si>
    <t>Type de taxe TVS</t>
  </si>
  <si>
    <t>selon émission CO2</t>
  </si>
  <si>
    <t>Année de mise en circulation</t>
  </si>
  <si>
    <t>Jusqu'au 31 décembre 1996</t>
  </si>
  <si>
    <t>Dates</t>
  </si>
  <si>
    <t>de 1997 à 2000</t>
  </si>
  <si>
    <t>de 2001 à 2005</t>
  </si>
  <si>
    <t>de 2006 à 2010</t>
  </si>
  <si>
    <t>A partir de 2011</t>
  </si>
  <si>
    <t>Essence et assimilé</t>
  </si>
  <si>
    <t>Diesel et assimilé *</t>
  </si>
  <si>
    <t>*véhicules combinant une motorisation électrique et une motorisation au gazole émettant plus de 110 g/km de CO₂.</t>
  </si>
  <si>
    <t>Ce tarif ne s'applique pas aux véhicules fonctionnant exclusivement au moyen de l'énergie électrique.</t>
  </si>
  <si>
    <t>Type de motorisation</t>
  </si>
  <si>
    <t>Diesel et assimilé</t>
  </si>
  <si>
    <t>Fin</t>
  </si>
  <si>
    <t>Début</t>
  </si>
  <si>
    <t>Nb trimestres exonérés</t>
  </si>
  <si>
    <t>Nb trimestres exonérés dans l'année</t>
  </si>
  <si>
    <t>Nb Trim. retenus avant éxo.</t>
  </si>
  <si>
    <t>Nb Trim exonérés Hybride</t>
  </si>
  <si>
    <t>AA-001</t>
  </si>
  <si>
    <t>AA-002</t>
  </si>
  <si>
    <t>AA-003</t>
  </si>
  <si>
    <t>AA-004</t>
  </si>
  <si>
    <t>AA-005</t>
  </si>
  <si>
    <t>AA-006</t>
  </si>
  <si>
    <t>AA-007</t>
  </si>
  <si>
    <t>AA-008</t>
  </si>
  <si>
    <t>AA-009</t>
  </si>
  <si>
    <t>AA-010</t>
  </si>
  <si>
    <t>AA-011</t>
  </si>
  <si>
    <t>AA-012</t>
  </si>
  <si>
    <t>AA-013</t>
  </si>
  <si>
    <t>AA-014</t>
  </si>
  <si>
    <t>AA-015</t>
  </si>
  <si>
    <t>AA-016</t>
  </si>
  <si>
    <t>AA-017</t>
  </si>
  <si>
    <t>AA-018</t>
  </si>
  <si>
    <t>AA-019</t>
  </si>
  <si>
    <t>AA-020</t>
  </si>
  <si>
    <t>AA-021</t>
  </si>
  <si>
    <t>AA-022</t>
  </si>
  <si>
    <t>AA-023</t>
  </si>
  <si>
    <t>AA-024</t>
  </si>
  <si>
    <t>AA-025</t>
  </si>
  <si>
    <t>AA-026</t>
  </si>
  <si>
    <t>AA-027</t>
  </si>
  <si>
    <t>AA-028</t>
  </si>
  <si>
    <t>AA-029</t>
  </si>
  <si>
    <t>AA-030</t>
  </si>
  <si>
    <t>AA-031</t>
  </si>
  <si>
    <t>AA-032</t>
  </si>
  <si>
    <t>AA-033</t>
  </si>
  <si>
    <t>AA-034</t>
  </si>
  <si>
    <t>AA-035</t>
  </si>
  <si>
    <t>AA-036</t>
  </si>
  <si>
    <t>AA-037</t>
  </si>
  <si>
    <t>AA-038</t>
  </si>
  <si>
    <t>AA-039</t>
  </si>
  <si>
    <t>AA-040</t>
  </si>
  <si>
    <t>AA-041</t>
  </si>
  <si>
    <t>AA-042</t>
  </si>
  <si>
    <t>AA-043</t>
  </si>
  <si>
    <t>AA-044</t>
  </si>
  <si>
    <t>AA-045</t>
  </si>
  <si>
    <t>AA-046</t>
  </si>
  <si>
    <t>AA-047</t>
  </si>
  <si>
    <t>AA-048</t>
  </si>
  <si>
    <t>AA-049</t>
  </si>
  <si>
    <t>AA-050</t>
  </si>
  <si>
    <t>AA-051</t>
  </si>
  <si>
    <t>AA-052</t>
  </si>
  <si>
    <t>AA-053</t>
  </si>
  <si>
    <t>AA-054</t>
  </si>
  <si>
    <t>AA-055</t>
  </si>
  <si>
    <t>AA-056</t>
  </si>
  <si>
    <t>AA-057</t>
  </si>
  <si>
    <t>AA-058</t>
  </si>
  <si>
    <t>AA-059</t>
  </si>
  <si>
    <t>AA-060</t>
  </si>
  <si>
    <t>AA-061</t>
  </si>
  <si>
    <t>AA-062</t>
  </si>
  <si>
    <t>AA-063</t>
  </si>
  <si>
    <t>AA-064</t>
  </si>
  <si>
    <t>AA-065</t>
  </si>
  <si>
    <t>AA-066</t>
  </si>
  <si>
    <t>AA-067</t>
  </si>
  <si>
    <t>AA-068</t>
  </si>
  <si>
    <t>AA-069</t>
  </si>
  <si>
    <t>AA-070</t>
  </si>
  <si>
    <t>AA-071</t>
  </si>
  <si>
    <t>AA-072</t>
  </si>
  <si>
    <t>AA-073</t>
  </si>
  <si>
    <t>AA-074</t>
  </si>
  <si>
    <t>AA-075</t>
  </si>
  <si>
    <t>AA-076</t>
  </si>
  <si>
    <t>AA-077</t>
  </si>
  <si>
    <t>AA-078</t>
  </si>
  <si>
    <t>AA-079</t>
  </si>
  <si>
    <t>AA-080</t>
  </si>
  <si>
    <t>AA-081</t>
  </si>
  <si>
    <t>AA-082</t>
  </si>
  <si>
    <t>AA-083</t>
  </si>
  <si>
    <t>AA-084</t>
  </si>
  <si>
    <t>AA-085</t>
  </si>
  <si>
    <t>AA-086</t>
  </si>
  <si>
    <t>AA-087</t>
  </si>
  <si>
    <t>AA-088</t>
  </si>
  <si>
    <t>AA-089</t>
  </si>
  <si>
    <t>AA-090</t>
  </si>
  <si>
    <t>AA-091</t>
  </si>
  <si>
    <t>AA-092</t>
  </si>
  <si>
    <t>AA-093</t>
  </si>
  <si>
    <t>AA-094</t>
  </si>
  <si>
    <t>AA-095</t>
  </si>
  <si>
    <t>AA-096</t>
  </si>
  <si>
    <t>AA-097</t>
  </si>
  <si>
    <t>AA-098</t>
  </si>
  <si>
    <t>AA-099</t>
  </si>
  <si>
    <t>AA-100</t>
  </si>
  <si>
    <t>AA-101</t>
  </si>
  <si>
    <t>AA-102</t>
  </si>
  <si>
    <t>AA-103</t>
  </si>
  <si>
    <t>AA-104</t>
  </si>
  <si>
    <t>AA-105</t>
  </si>
  <si>
    <t>AA-106</t>
  </si>
  <si>
    <t>AA-107</t>
  </si>
  <si>
    <t>AA-108</t>
  </si>
  <si>
    <t>AA-109</t>
  </si>
  <si>
    <t>AA-110</t>
  </si>
  <si>
    <t>AA-111</t>
  </si>
  <si>
    <t>AA-112</t>
  </si>
  <si>
    <t>AA-113</t>
  </si>
  <si>
    <t>AA-114</t>
  </si>
  <si>
    <t>AA-115</t>
  </si>
  <si>
    <t>AA-116</t>
  </si>
  <si>
    <t>AA-117</t>
  </si>
  <si>
    <t>AA-118</t>
  </si>
  <si>
    <t>AA-119</t>
  </si>
  <si>
    <t>AA-120</t>
  </si>
  <si>
    <t>AA-121</t>
  </si>
  <si>
    <t>AA-122</t>
  </si>
  <si>
    <t>AA-123</t>
  </si>
  <si>
    <t>AA-124</t>
  </si>
  <si>
    <t>AA-125</t>
  </si>
  <si>
    <t>AA-126</t>
  </si>
  <si>
    <t>AA-127</t>
  </si>
  <si>
    <t>AA-128</t>
  </si>
  <si>
    <t>AA-129</t>
  </si>
  <si>
    <t>AA-130</t>
  </si>
  <si>
    <t>AA-131</t>
  </si>
  <si>
    <t>AA-132</t>
  </si>
  <si>
    <t>AA-133</t>
  </si>
  <si>
    <t>AA-134</t>
  </si>
  <si>
    <t>AA-135</t>
  </si>
  <si>
    <t>AA-136</t>
  </si>
  <si>
    <t>AA-137</t>
  </si>
  <si>
    <t>AA-138</t>
  </si>
  <si>
    <t>AA-139</t>
  </si>
  <si>
    <t>AA-140</t>
  </si>
  <si>
    <t>AA-141</t>
  </si>
  <si>
    <t>AA-142</t>
  </si>
  <si>
    <t>AA-143</t>
  </si>
  <si>
    <t>AA-144</t>
  </si>
  <si>
    <t>AA-145</t>
  </si>
  <si>
    <t>AA-146</t>
  </si>
  <si>
    <t>AA-147</t>
  </si>
  <si>
    <t>AA-148</t>
  </si>
  <si>
    <t>AA-149</t>
  </si>
  <si>
    <t>AA-150</t>
  </si>
  <si>
    <t>AA-151</t>
  </si>
  <si>
    <t>AA-152</t>
  </si>
  <si>
    <t>AA-153</t>
  </si>
  <si>
    <t>AA-154</t>
  </si>
  <si>
    <t>AA-155</t>
  </si>
  <si>
    <t>AA-156</t>
  </si>
  <si>
    <t>AA-157</t>
  </si>
  <si>
    <t>AA-158</t>
  </si>
  <si>
    <t>AA-159</t>
  </si>
  <si>
    <t>AA-160</t>
  </si>
  <si>
    <t>AA-161</t>
  </si>
  <si>
    <t>AA-162</t>
  </si>
  <si>
    <t>AA-163</t>
  </si>
  <si>
    <t>AA-164</t>
  </si>
  <si>
    <t>Oui</t>
  </si>
  <si>
    <t>Non</t>
  </si>
  <si>
    <t>Renouvellement VP -&gt; VP dans l'année de référence ?</t>
  </si>
  <si>
    <t>Nom conducteur</t>
  </si>
  <si>
    <t>Prénoim conducteur</t>
  </si>
  <si>
    <t>Isabelle</t>
  </si>
  <si>
    <t>DUPONT1</t>
  </si>
  <si>
    <t>DUPONT2</t>
  </si>
  <si>
    <t>DUPONT3</t>
  </si>
  <si>
    <t>DUPONT4</t>
  </si>
  <si>
    <t>DUPONT5</t>
  </si>
  <si>
    <t>DUPONT6</t>
  </si>
  <si>
    <t>DUPONT7</t>
  </si>
  <si>
    <t>DUPONT8</t>
  </si>
  <si>
    <t>DUPONT9</t>
  </si>
  <si>
    <t>DUPONT10</t>
  </si>
  <si>
    <t>DUPONT11</t>
  </si>
  <si>
    <t>DUPONT12</t>
  </si>
  <si>
    <t>DUPONT13</t>
  </si>
  <si>
    <t>DUPONT14</t>
  </si>
  <si>
    <t>DUPONT15</t>
  </si>
  <si>
    <t>DUPONT16</t>
  </si>
  <si>
    <t>DUPONT17</t>
  </si>
  <si>
    <t>DUPONT18</t>
  </si>
  <si>
    <t>DUPONT19</t>
  </si>
  <si>
    <t>DUPONT20</t>
  </si>
  <si>
    <t>DUPONT21</t>
  </si>
  <si>
    <t>DUPONT22</t>
  </si>
  <si>
    <t>DUPONT23</t>
  </si>
  <si>
    <t>DUPONT24</t>
  </si>
  <si>
    <t>DUPONT25</t>
  </si>
  <si>
    <t>DUPONT26</t>
  </si>
  <si>
    <t>DUPONT27</t>
  </si>
  <si>
    <t>DUPONT28</t>
  </si>
  <si>
    <t>DUPONT29</t>
  </si>
  <si>
    <t>DUPONT30</t>
  </si>
  <si>
    <t>DUPONT31</t>
  </si>
  <si>
    <t>DUPONT32</t>
  </si>
  <si>
    <t>DUPONT33</t>
  </si>
  <si>
    <t>DUPONT34</t>
  </si>
  <si>
    <t>DUPONT35</t>
  </si>
  <si>
    <t>DUPONT36</t>
  </si>
  <si>
    <t>DUPONT37</t>
  </si>
  <si>
    <t>DUPONT38</t>
  </si>
  <si>
    <t>DUPONT39</t>
  </si>
  <si>
    <t>DUPONT40</t>
  </si>
  <si>
    <t>DUPONT41</t>
  </si>
  <si>
    <t>DUPONT42</t>
  </si>
  <si>
    <t>DUPONT43</t>
  </si>
  <si>
    <t>DUPONT44</t>
  </si>
  <si>
    <t>DUPONT45</t>
  </si>
  <si>
    <t>DUPONT46</t>
  </si>
  <si>
    <t>DUPONT47</t>
  </si>
  <si>
    <t>DUPONT48</t>
  </si>
  <si>
    <t>DUPONT49</t>
  </si>
  <si>
    <t>DUPONT50</t>
  </si>
  <si>
    <t>DUPONT51</t>
  </si>
  <si>
    <t>DUPONT52</t>
  </si>
  <si>
    <t>DUPONT53</t>
  </si>
  <si>
    <t>DUPONT54</t>
  </si>
  <si>
    <t>DUPONT55</t>
  </si>
  <si>
    <t>DUPONT56</t>
  </si>
  <si>
    <t>DUPONT57</t>
  </si>
  <si>
    <t>DUPONT58</t>
  </si>
  <si>
    <t>DUPONT59</t>
  </si>
  <si>
    <t>DUPONT60</t>
  </si>
  <si>
    <t>DUPONT61</t>
  </si>
  <si>
    <t>DUPONT62</t>
  </si>
  <si>
    <t>DUPONT63</t>
  </si>
  <si>
    <t>DUPONT64</t>
  </si>
  <si>
    <t>DUPONT65</t>
  </si>
  <si>
    <t>DUPONT66</t>
  </si>
  <si>
    <t>DUPONT67</t>
  </si>
  <si>
    <t>DUPONT68</t>
  </si>
  <si>
    <t>DUPONT69</t>
  </si>
  <si>
    <t>DUPONT70</t>
  </si>
  <si>
    <t>DUPONT71</t>
  </si>
  <si>
    <t>DUPONT72</t>
  </si>
  <si>
    <t>DUPONT73</t>
  </si>
  <si>
    <t>DUPONT74</t>
  </si>
  <si>
    <t>DUPONT75</t>
  </si>
  <si>
    <t>DUPONT76</t>
  </si>
  <si>
    <t>DUPONT77</t>
  </si>
  <si>
    <t>DUPONT78</t>
  </si>
  <si>
    <t>DUPONT79</t>
  </si>
  <si>
    <t>DUPONT80</t>
  </si>
  <si>
    <t>DUPONT81</t>
  </si>
  <si>
    <t>DUPONT82</t>
  </si>
  <si>
    <t>DUPONT83</t>
  </si>
  <si>
    <t>DUPONT84</t>
  </si>
  <si>
    <t>DUPONT85</t>
  </si>
  <si>
    <t>DUPONT86</t>
  </si>
  <si>
    <t>DUPONT87</t>
  </si>
  <si>
    <t>DUPONT88</t>
  </si>
  <si>
    <t>DUPONT89</t>
  </si>
  <si>
    <t>DUPONT90</t>
  </si>
  <si>
    <t>DUPONT91</t>
  </si>
  <si>
    <t>DUPONT92</t>
  </si>
  <si>
    <t>DUPONT93</t>
  </si>
  <si>
    <t>DUPONT94</t>
  </si>
  <si>
    <t>DUPONT95</t>
  </si>
  <si>
    <t>DUPONT96</t>
  </si>
  <si>
    <t>DUPONT97</t>
  </si>
  <si>
    <t>DUPONT98</t>
  </si>
  <si>
    <t>DUPONT99</t>
  </si>
  <si>
    <t>DUPONT100</t>
  </si>
  <si>
    <t>DUPONT101</t>
  </si>
  <si>
    <t>DUPONT102</t>
  </si>
  <si>
    <t>DUPONT103</t>
  </si>
  <si>
    <t>DUPONT104</t>
  </si>
  <si>
    <t>DUPONT105</t>
  </si>
  <si>
    <t>DUPONT106</t>
  </si>
  <si>
    <t>DUPONT107</t>
  </si>
  <si>
    <t>DUPONT108</t>
  </si>
  <si>
    <t>DUPONT109</t>
  </si>
  <si>
    <t>DUPONT110</t>
  </si>
  <si>
    <t>DUPONT111</t>
  </si>
  <si>
    <t>DUPONT112</t>
  </si>
  <si>
    <t>DUPONT113</t>
  </si>
  <si>
    <t>DUPONT114</t>
  </si>
  <si>
    <t>DUPONT115</t>
  </si>
  <si>
    <t>DUPONT116</t>
  </si>
  <si>
    <t>DUPONT117</t>
  </si>
  <si>
    <t>DUPONT118</t>
  </si>
  <si>
    <t>DUPONT119</t>
  </si>
  <si>
    <t>DUPONT120</t>
  </si>
  <si>
    <t>DUPONT121</t>
  </si>
  <si>
    <t>DUPONT122</t>
  </si>
  <si>
    <t>DUPONT123</t>
  </si>
  <si>
    <t>DUPONT124</t>
  </si>
  <si>
    <t>DUPONT125</t>
  </si>
  <si>
    <t>DUPONT126</t>
  </si>
  <si>
    <t>DUPONT127</t>
  </si>
  <si>
    <t>DUPONT128</t>
  </si>
  <si>
    <t>DUPONT129</t>
  </si>
  <si>
    <t>DUPONT130</t>
  </si>
  <si>
    <t>DUPONT131</t>
  </si>
  <si>
    <t>DUPONT132</t>
  </si>
  <si>
    <t>DUPONT133</t>
  </si>
  <si>
    <t>DUPONT134</t>
  </si>
  <si>
    <t>DUPONT135</t>
  </si>
  <si>
    <t>DUPONT136</t>
  </si>
  <si>
    <t>DUPONT137</t>
  </si>
  <si>
    <t>DUPONT138</t>
  </si>
  <si>
    <t>DUPONT139</t>
  </si>
  <si>
    <t>DUPONT140</t>
  </si>
  <si>
    <t>DUPONT141</t>
  </si>
  <si>
    <t>DUPONT142</t>
  </si>
  <si>
    <t>DUPONT143</t>
  </si>
  <si>
    <t>DUPONT144</t>
  </si>
  <si>
    <t>N° immatriculation ancien/futur VP ?</t>
  </si>
  <si>
    <t>Renouv VP : Co2 g/km
ancien/futur</t>
  </si>
  <si>
    <t>Renouv VP : nb de jours entre entrée/sortie</t>
  </si>
  <si>
    <t>Nb de Trim non retenu car renouv VP</t>
  </si>
  <si>
    <t>Nb Trim. Retenus après impact renouv VP</t>
  </si>
  <si>
    <t>Nb de Trim Total</t>
  </si>
  <si>
    <r>
      <t xml:space="preserve">Co2 g/km
Actuel
</t>
    </r>
    <r>
      <rPr>
        <b/>
        <sz val="11"/>
        <rFont val="Calibri"/>
        <family val="2"/>
        <scheme val="minor"/>
      </rPr>
      <t>(A)</t>
    </r>
  </si>
  <si>
    <r>
      <t xml:space="preserve">Tarif applicable (cf barème déterminé selon emission Co2)
</t>
    </r>
    <r>
      <rPr>
        <b/>
        <sz val="11"/>
        <rFont val="Calibri"/>
        <family val="2"/>
        <scheme val="minor"/>
      </rPr>
      <t>(B)</t>
    </r>
  </si>
  <si>
    <r>
      <t xml:space="preserve">Tarif applicable (cf tarif en fonction des emissions de polluants atmos.)
</t>
    </r>
    <r>
      <rPr>
        <b/>
        <sz val="11"/>
        <rFont val="Calibri"/>
        <family val="2"/>
        <scheme val="minor"/>
      </rPr>
      <t>(C)</t>
    </r>
  </si>
  <si>
    <r>
      <t xml:space="preserve">Nb Trim. retenus Final
</t>
    </r>
    <r>
      <rPr>
        <b/>
        <sz val="11"/>
        <rFont val="Calibri"/>
        <family val="2"/>
        <scheme val="minor"/>
      </rPr>
      <t>(D)</t>
    </r>
  </si>
  <si>
    <r>
      <t xml:space="preserve">Taxe annuelle due pour la période
</t>
    </r>
    <r>
      <rPr>
        <b/>
        <sz val="11"/>
        <rFont val="Calibri"/>
        <family val="2"/>
        <scheme val="minor"/>
      </rPr>
      <t>(E)</t>
    </r>
    <r>
      <rPr>
        <b/>
        <sz val="11"/>
        <color theme="0"/>
        <rFont val="Calibri"/>
        <family val="2"/>
        <scheme val="minor"/>
      </rPr>
      <t xml:space="preserve">
</t>
    </r>
    <r>
      <rPr>
        <b/>
        <sz val="7"/>
        <color theme="0"/>
        <rFont val="Calibri"/>
        <family val="2"/>
        <scheme val="minor"/>
      </rPr>
      <t>Selon CO2</t>
    </r>
    <r>
      <rPr>
        <sz val="8"/>
        <color theme="0"/>
        <rFont val="Calibri"/>
        <family val="2"/>
        <scheme val="minor"/>
      </rPr>
      <t xml:space="preserve">
</t>
    </r>
    <r>
      <rPr>
        <sz val="7"/>
        <color theme="0"/>
        <rFont val="Calibri"/>
        <family val="2"/>
        <scheme val="minor"/>
      </rPr>
      <t xml:space="preserve">E=(((AxB)+C)xD)/4
</t>
    </r>
    <r>
      <rPr>
        <b/>
        <sz val="7"/>
        <color theme="0"/>
        <rFont val="Calibri"/>
        <family val="2"/>
        <scheme val="minor"/>
      </rPr>
      <t>Selon CV</t>
    </r>
    <r>
      <rPr>
        <sz val="7"/>
        <color theme="0"/>
        <rFont val="Calibri"/>
        <family val="2"/>
        <scheme val="minor"/>
      </rPr>
      <t xml:space="preserve">
E=((A+C)xD)/4</t>
    </r>
  </si>
  <si>
    <t>Hybride</t>
  </si>
  <si>
    <t>Date début de période prise en compte</t>
  </si>
  <si>
    <t>Date fin de période prise en compte</t>
  </si>
  <si>
    <t>Nb de jours consécutifs période prise en compte</t>
  </si>
  <si>
    <t>Tranches en gr/km</t>
  </si>
  <si>
    <t>TVS 2015
€/Gr.</t>
  </si>
  <si>
    <t>TVS 2014
€/Gr.</t>
  </si>
  <si>
    <t>TVS 2013
€/Gr.</t>
  </si>
  <si>
    <t>TVS 2012
€/Gr.</t>
  </si>
  <si>
    <t>TVS 2011
€/Gr.</t>
  </si>
  <si>
    <t>Montants</t>
  </si>
  <si>
    <t>de 0 à 15.000</t>
  </si>
  <si>
    <t>de 15.001 à 25.000</t>
  </si>
  <si>
    <t>de 25.001 à 35.000</t>
  </si>
  <si>
    <t>de 35.001 à 45.000</t>
  </si>
  <si>
    <t>Supérieur à 45.000</t>
  </si>
  <si>
    <t>Coefficient de liquidation en %</t>
  </si>
  <si>
    <t>TEST1</t>
  </si>
  <si>
    <t>MARTIN</t>
  </si>
  <si>
    <t>Jean-Charles</t>
  </si>
  <si>
    <t>TEST2</t>
  </si>
  <si>
    <t>TVS 2016
€/Gr.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</si>
</sst>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10" fontId="0" fillId="0" borderId="0" xfId="1" applyNumberFormat="1" applyFont="1" applyAlignment="1">
      <alignment horizont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164" fontId="0" fillId="0" borderId="0" xfId="0" applyNumberFormat="1"/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Alignment="1"/>
    <xf numFmtId="16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3" borderId="1" xfId="0" applyFont="1" applyFill="1" applyBorder="1" applyAlignment="1" applyProtection="1">
      <alignment horizontal="left" vertical="center"/>
      <protection locked="0"/>
    </xf>
    <xf numFmtId="14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8" fillId="3" borderId="1" xfId="0" applyNumberFormat="1" applyFont="1" applyFill="1" applyBorder="1" applyAlignment="1" applyProtection="1">
      <alignment vertical="center"/>
      <protection locked="0"/>
    </xf>
    <xf numFmtId="14" fontId="6" fillId="0" borderId="1" xfId="0" applyNumberFormat="1" applyFont="1" applyFill="1" applyBorder="1" applyAlignment="1" applyProtection="1">
      <alignment vertical="center"/>
      <protection hidden="1"/>
    </xf>
    <xf numFmtId="4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3" fontId="0" fillId="0" borderId="1" xfId="0" applyNumberFormat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hidden="1"/>
    </xf>
    <xf numFmtId="4" fontId="0" fillId="0" borderId="1" xfId="0" applyNumberFormat="1" applyFill="1" applyBorder="1" applyAlignment="1" applyProtection="1">
      <alignment horizontal="right" indent="2"/>
      <protection hidden="1"/>
    </xf>
    <xf numFmtId="164" fontId="13" fillId="0" borderId="3" xfId="0" applyNumberFormat="1" applyFont="1" applyBorder="1"/>
    <xf numFmtId="0" fontId="0" fillId="0" borderId="5" xfId="0" applyBorder="1"/>
    <xf numFmtId="164" fontId="13" fillId="0" borderId="6" xfId="0" applyNumberFormat="1" applyFont="1" applyBorder="1"/>
    <xf numFmtId="0" fontId="0" fillId="0" borderId="7" xfId="0" applyBorder="1"/>
    <xf numFmtId="164" fontId="13" fillId="0" borderId="8" xfId="0" applyNumberFormat="1" applyFont="1" applyBorder="1"/>
    <xf numFmtId="164" fontId="13" fillId="0" borderId="9" xfId="0" applyNumberFormat="1" applyFont="1" applyBorder="1"/>
    <xf numFmtId="0" fontId="0" fillId="0" borderId="10" xfId="0" applyBorder="1"/>
    <xf numFmtId="164" fontId="13" fillId="0" borderId="11" xfId="0" applyNumberFormat="1" applyFont="1" applyBorder="1"/>
    <xf numFmtId="164" fontId="13" fillId="0" borderId="12" xfId="0" applyNumberFormat="1" applyFont="1" applyBorder="1"/>
    <xf numFmtId="0" fontId="2" fillId="0" borderId="13" xfId="0" applyFont="1" applyBorder="1" applyAlignment="1">
      <alignment vertical="top" wrapText="1"/>
    </xf>
    <xf numFmtId="0" fontId="7" fillId="2" borderId="14" xfId="0" applyFont="1" applyFill="1" applyBorder="1" applyAlignment="1">
      <alignment horizontal="right" vertical="top" wrapText="1"/>
    </xf>
    <xf numFmtId="0" fontId="7" fillId="2" borderId="15" xfId="0" applyFont="1" applyFill="1" applyBorder="1" applyAlignment="1">
      <alignment horizontal="right" vertical="top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4" xfId="0" applyFont="1" applyBorder="1" applyAlignment="1">
      <alignment vertical="top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left" vertical="top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7" fillId="2" borderId="16" xfId="0" applyFont="1" applyFill="1" applyBorder="1" applyAlignment="1">
      <alignment horizontal="right" vertical="top" wrapText="1"/>
    </xf>
    <xf numFmtId="164" fontId="13" fillId="0" borderId="17" xfId="0" applyNumberFormat="1" applyFont="1" applyBorder="1"/>
    <xf numFmtId="164" fontId="13" fillId="0" borderId="18" xfId="0" applyNumberFormat="1" applyFont="1" applyBorder="1"/>
    <xf numFmtId="164" fontId="13" fillId="0" borderId="19" xfId="0" applyNumberFormat="1" applyFont="1" applyBorder="1"/>
    <xf numFmtId="0" fontId="3" fillId="2" borderId="4" xfId="0" applyFont="1" applyFill="1" applyBorder="1" applyAlignment="1">
      <alignment horizontal="right" vertical="top" wrapText="1"/>
    </xf>
    <xf numFmtId="164" fontId="2" fillId="0" borderId="20" xfId="0" applyNumberFormat="1" applyFont="1" applyBorder="1"/>
    <xf numFmtId="164" fontId="2" fillId="0" borderId="21" xfId="0" applyNumberFormat="1" applyFont="1" applyBorder="1"/>
    <xf numFmtId="164" fontId="2" fillId="0" borderId="22" xfId="0" applyNumberFormat="1" applyFont="1" applyBorder="1"/>
    <xf numFmtId="164" fontId="0" fillId="0" borderId="6" xfId="0" applyNumberFormat="1" applyBorder="1"/>
    <xf numFmtId="164" fontId="0" fillId="0" borderId="9" xfId="0" applyNumberFormat="1" applyBorder="1"/>
    <xf numFmtId="164" fontId="0" fillId="0" borderId="12" xfId="0" applyNumberFormat="1" applyBorder="1"/>
    <xf numFmtId="0" fontId="3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4" fontId="3" fillId="2" borderId="30" xfId="0" applyNumberFormat="1" applyFont="1" applyFill="1" applyBorder="1" applyAlignment="1">
      <alignment horizontal="center" vertical="center" wrapText="1"/>
    </xf>
    <xf numFmtId="10" fontId="2" fillId="0" borderId="29" xfId="1" applyNumberFormat="1" applyFont="1" applyBorder="1" applyAlignment="1">
      <alignment horizontal="center" vertical="center" wrapText="1"/>
    </xf>
    <xf numFmtId="10" fontId="2" fillId="0" borderId="27" xfId="1" applyNumberFormat="1" applyFont="1" applyBorder="1" applyAlignment="1">
      <alignment horizontal="center" vertical="center" wrapText="1"/>
    </xf>
    <xf numFmtId="10" fontId="2" fillId="0" borderId="27" xfId="1" applyNumberFormat="1" applyFont="1" applyBorder="1" applyAlignment="1">
      <alignment horizontal="center"/>
    </xf>
    <xf numFmtId="10" fontId="2" fillId="0" borderId="28" xfId="1" applyNumberFormat="1" applyFont="1" applyBorder="1" applyAlignment="1">
      <alignment horizontal="center"/>
    </xf>
    <xf numFmtId="14" fontId="0" fillId="0" borderId="3" xfId="0" applyNumberFormat="1" applyBorder="1" applyAlignment="1">
      <alignment horizontal="left"/>
    </xf>
    <xf numFmtId="164" fontId="0" fillId="0" borderId="3" xfId="0" applyNumberFormat="1" applyBorder="1" applyAlignment="1">
      <alignment horizontal="right"/>
    </xf>
    <xf numFmtId="14" fontId="0" fillId="0" borderId="11" xfId="0" applyNumberFormat="1" applyBorder="1" applyAlignment="1">
      <alignment horizontal="left"/>
    </xf>
    <xf numFmtId="164" fontId="0" fillId="0" borderId="11" xfId="0" applyNumberFormat="1" applyBorder="1" applyAlignment="1">
      <alignment horizontal="right"/>
    </xf>
    <xf numFmtId="14" fontId="2" fillId="0" borderId="14" xfId="0" applyNumberFormat="1" applyFont="1" applyBorder="1" applyAlignment="1">
      <alignment horizontal="left" vertical="top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164" fontId="0" fillId="0" borderId="12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4" fontId="0" fillId="0" borderId="8" xfId="0" applyNumberFormat="1" applyBorder="1" applyAlignment="1">
      <alignment horizontal="lef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Alignment="1" applyProtection="1">
      <alignment vertical="center"/>
    </xf>
    <xf numFmtId="14" fontId="0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4" fontId="0" fillId="0" borderId="0" xfId="0" applyNumberFormat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4" fontId="4" fillId="4" borderId="0" xfId="0" applyNumberFormat="1" applyFont="1" applyFill="1" applyProtection="1"/>
    <xf numFmtId="0" fontId="4" fillId="2" borderId="2" xfId="0" applyFont="1" applyFill="1" applyBorder="1" applyAlignment="1" applyProtection="1">
      <alignment horizontal="center" vertical="top" wrapText="1"/>
    </xf>
    <xf numFmtId="14" fontId="4" fillId="2" borderId="2" xfId="0" applyNumberFormat="1" applyFont="1" applyFill="1" applyBorder="1" applyAlignment="1" applyProtection="1">
      <alignment horizontal="center" vertical="top" wrapText="1"/>
    </xf>
    <xf numFmtId="0" fontId="7" fillId="2" borderId="2" xfId="0" applyNumberFormat="1" applyFont="1" applyFill="1" applyBorder="1" applyAlignment="1" applyProtection="1">
      <alignment horizontal="center" vertical="top" wrapText="1"/>
    </xf>
    <xf numFmtId="4" fontId="4" fillId="2" borderId="2" xfId="0" applyNumberFormat="1" applyFont="1" applyFill="1" applyBorder="1" applyAlignment="1" applyProtection="1">
      <alignment horizontal="center" vertical="top" wrapText="1"/>
    </xf>
    <xf numFmtId="0" fontId="4" fillId="2" borderId="2" xfId="0" applyNumberFormat="1" applyFont="1" applyFill="1" applyBorder="1" applyAlignment="1" applyProtection="1">
      <alignment horizontal="center" vertical="top" wrapText="1"/>
    </xf>
    <xf numFmtId="4" fontId="4" fillId="7" borderId="2" xfId="0" applyNumberFormat="1" applyFont="1" applyFill="1" applyBorder="1" applyAlignment="1" applyProtection="1">
      <alignment horizontal="center" vertical="top" wrapText="1"/>
    </xf>
    <xf numFmtId="0" fontId="4" fillId="7" borderId="2" xfId="0" applyFont="1" applyFill="1" applyBorder="1" applyAlignment="1" applyProtection="1">
      <alignment horizontal="center" vertical="top" wrapText="1"/>
    </xf>
    <xf numFmtId="4" fontId="4" fillId="5" borderId="2" xfId="0" applyNumberFormat="1" applyFont="1" applyFill="1" applyBorder="1" applyAlignment="1" applyProtection="1">
      <alignment horizontal="center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0"/>
  <sheetViews>
    <sheetView showGridLines="0" tabSelected="1" zoomScaleNormal="100" workbookViewId="0">
      <pane xSplit="2" ySplit="2" topLeftCell="K159" activePane="bottomRight" state="frozen"/>
      <selection pane="topRight" activeCell="C1" sqref="C1"/>
      <selection pane="bottomLeft" activeCell="A3" sqref="A3"/>
      <selection pane="bottomRight" activeCell="AE9" sqref="AE9"/>
    </sheetView>
  </sheetViews>
  <sheetFormatPr baseColWidth="10" defaultRowHeight="15" outlineLevelCol="1" x14ac:dyDescent="0.25"/>
  <cols>
    <col min="1" max="3" width="11.42578125" style="8" customWidth="1"/>
    <col min="4" max="5" width="9.28515625" style="8" customWidth="1"/>
    <col min="6" max="6" width="21.28515625" style="14" customWidth="1"/>
    <col min="7" max="7" width="10.28515625" style="8" customWidth="1"/>
    <col min="8" max="8" width="17.7109375" style="8" bestFit="1" customWidth="1"/>
    <col min="9" max="11" width="12.7109375" style="7" customWidth="1"/>
    <col min="12" max="12" width="8.7109375" style="4" customWidth="1"/>
    <col min="13" max="13" width="8.5703125" style="12" customWidth="1"/>
    <col min="14" max="15" width="12.7109375" style="14" customWidth="1" outlineLevel="1"/>
    <col min="16" max="16" width="10.7109375" style="4" customWidth="1" outlineLevel="1"/>
    <col min="17" max="17" width="8.7109375" style="3" customWidth="1" outlineLevel="1" collapsed="1"/>
    <col min="18" max="18" width="8.7109375" style="3" customWidth="1" outlineLevel="1"/>
    <col min="19" max="20" width="12.7109375" style="3" customWidth="1"/>
    <col min="21" max="21" width="8.7109375" style="13" customWidth="1" outlineLevel="1"/>
    <col min="22" max="29" width="8.7109375" style="3" customWidth="1" outlineLevel="1"/>
    <col min="30" max="31" width="8.7109375" style="9" customWidth="1" outlineLevel="1"/>
    <col min="32" max="32" width="8.7109375" style="9" customWidth="1"/>
    <col min="33" max="33" width="12.7109375" style="2" customWidth="1"/>
  </cols>
  <sheetData>
    <row r="1" spans="1:33" x14ac:dyDescent="0.25">
      <c r="A1" s="94"/>
      <c r="B1" s="94"/>
      <c r="C1" s="94"/>
      <c r="D1" s="94"/>
      <c r="E1" s="94"/>
      <c r="F1" s="95"/>
      <c r="G1" s="94"/>
      <c r="H1" s="94"/>
      <c r="I1" s="96"/>
      <c r="J1" s="96"/>
      <c r="K1" s="96"/>
      <c r="L1" s="97"/>
      <c r="M1" s="98"/>
      <c r="N1" s="95"/>
      <c r="O1" s="95"/>
      <c r="P1" s="97"/>
      <c r="Q1" s="99"/>
      <c r="R1" s="99"/>
      <c r="S1" s="99"/>
      <c r="T1" s="99"/>
      <c r="U1" s="100"/>
      <c r="V1" s="99"/>
      <c r="W1" s="99"/>
      <c r="X1" s="99"/>
      <c r="Y1" s="99"/>
      <c r="Z1" s="99"/>
      <c r="AA1" s="99"/>
      <c r="AB1" s="99"/>
      <c r="AC1" s="99"/>
      <c r="AD1" s="101"/>
      <c r="AE1" s="101"/>
      <c r="AF1" s="101"/>
      <c r="AG1" s="102">
        <f>SUM(AG3:AG200)</f>
        <v>146618.375</v>
      </c>
    </row>
    <row r="2" spans="1:33" s="10" customFormat="1" ht="121.9" customHeight="1" x14ac:dyDescent="0.25">
      <c r="A2" s="103" t="s">
        <v>2</v>
      </c>
      <c r="B2" s="103" t="s">
        <v>218</v>
      </c>
      <c r="C2" s="103" t="s">
        <v>219</v>
      </c>
      <c r="D2" s="103" t="s">
        <v>217</v>
      </c>
      <c r="E2" s="103" t="s">
        <v>365</v>
      </c>
      <c r="F2" s="104" t="s">
        <v>30</v>
      </c>
      <c r="G2" s="103" t="s">
        <v>25</v>
      </c>
      <c r="H2" s="103" t="s">
        <v>43</v>
      </c>
      <c r="I2" s="104" t="s">
        <v>19</v>
      </c>
      <c r="J2" s="104" t="s">
        <v>26</v>
      </c>
      <c r="K2" s="104" t="s">
        <v>27</v>
      </c>
      <c r="L2" s="103" t="s">
        <v>371</v>
      </c>
      <c r="M2" s="105" t="s">
        <v>20</v>
      </c>
      <c r="N2" s="104" t="s">
        <v>377</v>
      </c>
      <c r="O2" s="104" t="s">
        <v>378</v>
      </c>
      <c r="P2" s="106" t="s">
        <v>379</v>
      </c>
      <c r="Q2" s="103" t="s">
        <v>366</v>
      </c>
      <c r="R2" s="103" t="s">
        <v>367</v>
      </c>
      <c r="S2" s="106" t="s">
        <v>372</v>
      </c>
      <c r="T2" s="106" t="s">
        <v>373</v>
      </c>
      <c r="U2" s="107" t="s">
        <v>21</v>
      </c>
      <c r="V2" s="106" t="s">
        <v>22</v>
      </c>
      <c r="W2" s="106" t="s">
        <v>23</v>
      </c>
      <c r="X2" s="106" t="s">
        <v>24</v>
      </c>
      <c r="Y2" s="106" t="s">
        <v>28</v>
      </c>
      <c r="Z2" s="106" t="s">
        <v>29</v>
      </c>
      <c r="AA2" s="108" t="s">
        <v>370</v>
      </c>
      <c r="AB2" s="106" t="s">
        <v>368</v>
      </c>
      <c r="AC2" s="108" t="s">
        <v>369</v>
      </c>
      <c r="AD2" s="103" t="s">
        <v>49</v>
      </c>
      <c r="AE2" s="103" t="s">
        <v>50</v>
      </c>
      <c r="AF2" s="109" t="s">
        <v>374</v>
      </c>
      <c r="AG2" s="110" t="s">
        <v>375</v>
      </c>
    </row>
    <row r="3" spans="1:33" x14ac:dyDescent="0.25">
      <c r="A3" s="23" t="s">
        <v>51</v>
      </c>
      <c r="B3" s="23" t="s">
        <v>221</v>
      </c>
      <c r="C3" s="23" t="s">
        <v>220</v>
      </c>
      <c r="D3" s="23" t="s">
        <v>215</v>
      </c>
      <c r="E3" s="23" t="s">
        <v>202</v>
      </c>
      <c r="F3" s="23" t="s">
        <v>31</v>
      </c>
      <c r="G3" s="23" t="s">
        <v>0</v>
      </c>
      <c r="H3" s="23" t="s">
        <v>44</v>
      </c>
      <c r="I3" s="24">
        <v>41000</v>
      </c>
      <c r="J3" s="24">
        <v>41009</v>
      </c>
      <c r="K3" s="24">
        <v>42469</v>
      </c>
      <c r="L3" s="25">
        <v>137</v>
      </c>
      <c r="M3" s="26"/>
      <c r="N3" s="27">
        <f>IF($G3="location",IF($J3&gt;DATE(2015,9,30),$J3,DATE(2015,10,1)),"")</f>
        <v>42278</v>
      </c>
      <c r="O3" s="27">
        <f>IF($G3="location",IF($K3="",DATE(2016,9,30),IF($K3&lt;DATE(2016,10,1),$K3,DATE(2016,9,30))),"")</f>
        <v>42469</v>
      </c>
      <c r="P3" s="32">
        <f t="shared" ref="P3:P34" si="0">IF($G3="location",O3-N3,"")</f>
        <v>191</v>
      </c>
      <c r="Q3" s="31">
        <f t="shared" ref="Q3:Q34" si="1">IF(A3="","",IF(D3="oui",VLOOKUP(E3,A:L,12,FALSE),""))</f>
        <v>99</v>
      </c>
      <c r="R3" s="31">
        <f t="shared" ref="R3:R34" si="2">IF(A3="","",IF(D3="oui",IF(K3&gt;0,(VLOOKUP(E3,A:M,10,FALSE)-K3),(J3-VLOOKUP(E3,A:M,11,FALSE))),""))</f>
        <v>0</v>
      </c>
      <c r="S3" s="28">
        <f>IF(A3="","",IF(I3&gt;DATE(2006,1,1),VLOOKUP(L3,'Barème TVS 1'!B:C,2),VLOOKUP(M3,'Barème TVS 3'!B:C,2)))</f>
        <v>5.5</v>
      </c>
      <c r="T3" s="28">
        <f>IF(A3="","",IF(K3&gt;0,0,IF(H3="Diesel et assimilé",VLOOKUP(I3,'Barème TVS 4'!B:D,3),IF(H3="Essence et assimilé",VLOOKUP(I3,'Barème TVS 4'!B:D,2),0))))</f>
        <v>0</v>
      </c>
      <c r="U3" s="29">
        <f>IF(A3="","",IF($J3&lt;DATE(2015,10,1),IF($K3="",1,IF($K3&gt;DATE(2015,12,31),1,IF($K3&lt;DATE(2015,10,1),0,IF($K3&lt;=DATE(2015,12,31),"partiel",0)))),IF($J3&lt;=DATE(2015,12,31),"Partiel",0)))</f>
        <v>1</v>
      </c>
      <c r="V3" s="29">
        <f>IF(A3="","",IF($J3&lt;DATE(2016,1,1),IF($K3="",1,IF($K3&gt;DATE(2016,3,31),1,IF($K3&lt;DATE(2016,1,1),0,IF($K3&lt;=DATE(2016,3,31),"partiel")))),IF($J3&lt;=DATE(2016,3,31),"Partiel",0)))</f>
        <v>1</v>
      </c>
      <c r="W3" s="29" t="str">
        <f>IF(A3="","",IF($J3&lt;DATE(2016,4,1),IF($K3="",1,IF($K3&gt;DATE(2016,6,30),1,IF($K3&lt;DATE(2016,4,1),0,IF($K3&lt;=DATE(2016,6,30),"partiel")))),IF($J3&lt;=DATE(2016,6,30),"Partiel",0)))</f>
        <v>partiel</v>
      </c>
      <c r="X3" s="29">
        <f>IF(A3="","",IF($J3&lt;DATE(2016,7,1),IF($K3="",1,IF($K3&gt;DATE(2016,9,30),1,IF($K3&lt;DATE(2016,7,1),0,IF($K3&lt;=DATE(2016,9,30),"Partiel")))),IF($J3&lt;=DATE(2016,9,30),"Partiel",0)))</f>
        <v>0</v>
      </c>
      <c r="Y3" s="29">
        <f t="shared" ref="Y3:Y34" si="3">IF(A3="","",COUNTIF(U3:X3,"partiel"))</f>
        <v>1</v>
      </c>
      <c r="Z3" s="29">
        <f t="shared" ref="Z3:Z34" si="4">IF(A3="","",SUM(U3:X3))</f>
        <v>2</v>
      </c>
      <c r="AA3" s="34">
        <f t="shared" ref="AA3:AA34" si="5">IF(A3="","",Y3+Z3)</f>
        <v>3</v>
      </c>
      <c r="AB3" s="29">
        <f t="shared" ref="AB3:AB34" si="6">IF(A3="","",IF(D3="oui",IF(R3&lt;=30,IF(L3=Q3,IF(K3&gt;0,1,0),IF(L3&lt;Q3,1,0)),0),0))</f>
        <v>0</v>
      </c>
      <c r="AC3" s="29">
        <f t="shared" ref="AC3:AC34" si="7">IF(A3="","",SUM(Y3:Z3)-AB3)</f>
        <v>3</v>
      </c>
      <c r="AD3" s="30">
        <f t="shared" ref="AD3:AD34" si="8">IF(A3="","",IF(AC3=4,IF(Y3&gt;=1,IF(P3&lt;=270,3,4),4),IF(AC3=3,IF(Y3&gt;=1,IF(P3&lt;=180,2,3),3),IF(AC3=2,IF(Y3&gt;=1,IF(P3&lt;=90,1,2),2),IF(AC3&gt;=1,IF(Y3=1,IF(P3&lt;30,0,1),1),IF(AC3=0,0,0))))))</f>
        <v>3</v>
      </c>
      <c r="AE3" s="30">
        <f>IF(A3="","",IF(H3="Hybride",IF(L3&lt;110,IF(ROUND(((DATE(2015,9,30)-I3)/90),1)&lt;9,VLOOKUP(I3,'Trim Exonérés'!B:D,3),0),0),0))</f>
        <v>0</v>
      </c>
      <c r="AF3" s="30">
        <f t="shared" ref="AF3:AF34" si="9">IF($A3="","",IF(AE3&gt;AD3,0,AD3-AE3))</f>
        <v>3</v>
      </c>
      <c r="AG3" s="35">
        <f t="shared" ref="AG3:AG34" si="10">IF(A3="","",IF(F3="selon émission CO2",(((L3*S3)+T3)*AF3)/4,((S3+T3)*AF3)/4))</f>
        <v>565.125</v>
      </c>
    </row>
    <row r="4" spans="1:33" x14ac:dyDescent="0.25">
      <c r="A4" s="23" t="s">
        <v>52</v>
      </c>
      <c r="B4" s="23" t="s">
        <v>222</v>
      </c>
      <c r="C4" s="23" t="s">
        <v>220</v>
      </c>
      <c r="D4" s="23" t="s">
        <v>215</v>
      </c>
      <c r="E4" s="23" t="s">
        <v>201</v>
      </c>
      <c r="F4" s="23" t="s">
        <v>31</v>
      </c>
      <c r="G4" s="23" t="s">
        <v>0</v>
      </c>
      <c r="H4" s="23" t="s">
        <v>44</v>
      </c>
      <c r="I4" s="24">
        <v>40962</v>
      </c>
      <c r="J4" s="24">
        <v>40974</v>
      </c>
      <c r="K4" s="24">
        <v>42465</v>
      </c>
      <c r="L4" s="25">
        <v>134</v>
      </c>
      <c r="M4" s="26"/>
      <c r="N4" s="27">
        <f t="shared" ref="N4:N67" si="11">IF($G4="location",IF($J4&gt;DATE(2015,9,30),$J4,DATE(2015,10,1)),"")</f>
        <v>42278</v>
      </c>
      <c r="O4" s="27">
        <f t="shared" ref="O4:O67" si="12">IF($G4="location",IF($K4="",DATE(2016,9,30),IF($K4&lt;DATE(2016,10,1),$K4,DATE(2016,9,30))),"")</f>
        <v>42465</v>
      </c>
      <c r="P4" s="32">
        <f t="shared" si="0"/>
        <v>187</v>
      </c>
      <c r="Q4" s="31">
        <f t="shared" si="1"/>
        <v>116</v>
      </c>
      <c r="R4" s="31">
        <f t="shared" si="2"/>
        <v>0</v>
      </c>
      <c r="S4" s="28">
        <f>IF(A4="","",IF(I4&gt;DATE(2006,1,1),VLOOKUP(L4,'Barème TVS 1'!B:C,2),VLOOKUP(M4,'Barème TVS 3'!B:C,2)))</f>
        <v>5.5</v>
      </c>
      <c r="T4" s="28">
        <f>IF(A4="","",IF(K4&gt;0,0,IF(H4="Diesel et assimilé",VLOOKUP(I4,'Barème TVS 4'!B:D,3),IF(H4="Essence et assimilé",VLOOKUP(I4,'Barème TVS 4'!B:D,2),0))))</f>
        <v>0</v>
      </c>
      <c r="U4" s="29">
        <f t="shared" ref="U4:U67" si="13">IF(A4="","",IF($J4&lt;DATE(2015,10,1),IF($K4="",1,IF($K4&gt;DATE(2015,12,31),1,IF($K4&lt;DATE(2015,10,1),0,IF($K4&lt;=DATE(2015,12,31),"partiel",0)))),IF($J4&lt;=DATE(2015,12,31),"Partiel",0)))</f>
        <v>1</v>
      </c>
      <c r="V4" s="29">
        <f t="shared" ref="V4:V67" si="14">IF(A4="","",IF($J4&lt;DATE(2016,1,1),IF($K4="",1,IF($K4&gt;DATE(2016,3,31),1,IF($K4&lt;DATE(2016,1,1),0,IF($K4&lt;=DATE(2016,3,31),"partiel")))),IF($J4&lt;=DATE(2016,3,31),"Partiel",0)))</f>
        <v>1</v>
      </c>
      <c r="W4" s="29" t="str">
        <f t="shared" ref="W4:W67" si="15">IF(A4="","",IF($J4&lt;DATE(2016,4,1),IF($K4="",1,IF($K4&gt;DATE(2016,6,30),1,IF($K4&lt;DATE(2016,4,1),0,IF($K4&lt;=DATE(2016,6,30),"partiel")))),IF($J4&lt;=DATE(2016,6,30),"Partiel",0)))</f>
        <v>partiel</v>
      </c>
      <c r="X4" s="29">
        <f t="shared" ref="X4:X67" si="16">IF(A4="","",IF($J4&lt;DATE(2016,7,1),IF($K4="",1,IF($K4&gt;DATE(2016,9,30),1,IF($K4&lt;DATE(2016,7,1),0,IF($K4&lt;=DATE(2016,9,30),"Partiel")))),IF($J4&lt;=DATE(2016,9,30),"Partiel",0)))</f>
        <v>0</v>
      </c>
      <c r="Y4" s="29">
        <f t="shared" si="3"/>
        <v>1</v>
      </c>
      <c r="Z4" s="29">
        <f t="shared" si="4"/>
        <v>2</v>
      </c>
      <c r="AA4" s="34">
        <f t="shared" si="5"/>
        <v>3</v>
      </c>
      <c r="AB4" s="29">
        <f t="shared" si="6"/>
        <v>0</v>
      </c>
      <c r="AC4" s="29">
        <f t="shared" si="7"/>
        <v>3</v>
      </c>
      <c r="AD4" s="30">
        <f t="shared" si="8"/>
        <v>3</v>
      </c>
      <c r="AE4" s="30">
        <f>IF(A4="","",IF(H4="Hybride",IF(L4&lt;110,IF(ROUND(((DATE(2015,9,30)-I4)/90),1)&lt;9,VLOOKUP(I4,'Trim Exonérés'!B:D,3),0),0),0))</f>
        <v>0</v>
      </c>
      <c r="AF4" s="30">
        <f t="shared" si="9"/>
        <v>3</v>
      </c>
      <c r="AG4" s="35">
        <f t="shared" si="10"/>
        <v>552.75</v>
      </c>
    </row>
    <row r="5" spans="1:33" x14ac:dyDescent="0.25">
      <c r="A5" s="23" t="s">
        <v>53</v>
      </c>
      <c r="B5" s="23" t="s">
        <v>223</v>
      </c>
      <c r="C5" s="23" t="s">
        <v>220</v>
      </c>
      <c r="D5" s="23" t="s">
        <v>215</v>
      </c>
      <c r="E5" s="23" t="s">
        <v>205</v>
      </c>
      <c r="F5" s="23" t="s">
        <v>31</v>
      </c>
      <c r="G5" s="23" t="s">
        <v>0</v>
      </c>
      <c r="H5" s="23" t="s">
        <v>44</v>
      </c>
      <c r="I5" s="24">
        <v>40980</v>
      </c>
      <c r="J5" s="24">
        <v>41009</v>
      </c>
      <c r="K5" s="24">
        <v>42464</v>
      </c>
      <c r="L5" s="25">
        <v>139</v>
      </c>
      <c r="M5" s="26"/>
      <c r="N5" s="27">
        <f t="shared" si="11"/>
        <v>42278</v>
      </c>
      <c r="O5" s="27">
        <f t="shared" si="12"/>
        <v>42464</v>
      </c>
      <c r="P5" s="32">
        <f t="shared" si="0"/>
        <v>186</v>
      </c>
      <c r="Q5" s="31">
        <f t="shared" si="1"/>
        <v>129</v>
      </c>
      <c r="R5" s="31">
        <f t="shared" si="2"/>
        <v>18</v>
      </c>
      <c r="S5" s="28">
        <f>IF(A5="","",IF(I5&gt;DATE(2006,1,1),VLOOKUP(L5,'Barème TVS 1'!B:C,2),VLOOKUP(M5,'Barème TVS 3'!B:C,2)))</f>
        <v>5.5</v>
      </c>
      <c r="T5" s="28">
        <f>IF(A5="","",IF(K5&gt;0,0,IF(H5="Diesel et assimilé",VLOOKUP(I5,'Barème TVS 4'!B:D,3),IF(H5="Essence et assimilé",VLOOKUP(I5,'Barème TVS 4'!B:D,2),0))))</f>
        <v>0</v>
      </c>
      <c r="U5" s="29">
        <f t="shared" si="13"/>
        <v>1</v>
      </c>
      <c r="V5" s="29">
        <f t="shared" si="14"/>
        <v>1</v>
      </c>
      <c r="W5" s="29" t="str">
        <f t="shared" si="15"/>
        <v>partiel</v>
      </c>
      <c r="X5" s="29">
        <f t="shared" si="16"/>
        <v>0</v>
      </c>
      <c r="Y5" s="29">
        <f t="shared" si="3"/>
        <v>1</v>
      </c>
      <c r="Z5" s="29">
        <f t="shared" si="4"/>
        <v>2</v>
      </c>
      <c r="AA5" s="34">
        <f t="shared" si="5"/>
        <v>3</v>
      </c>
      <c r="AB5" s="29">
        <f t="shared" si="6"/>
        <v>0</v>
      </c>
      <c r="AC5" s="29">
        <f t="shared" si="7"/>
        <v>3</v>
      </c>
      <c r="AD5" s="30">
        <f t="shared" si="8"/>
        <v>3</v>
      </c>
      <c r="AE5" s="30">
        <f>IF(A5="","",IF(H5="Hybride",IF(L5&lt;110,IF(ROUND(((DATE(2015,9,30)-I5)/90),1)&lt;9,VLOOKUP(I5,'Trim Exonérés'!B:D,3),0),0),0))</f>
        <v>0</v>
      </c>
      <c r="AF5" s="30">
        <f t="shared" si="9"/>
        <v>3</v>
      </c>
      <c r="AG5" s="35">
        <f t="shared" si="10"/>
        <v>573.375</v>
      </c>
    </row>
    <row r="6" spans="1:33" x14ac:dyDescent="0.25">
      <c r="A6" s="23" t="s">
        <v>54</v>
      </c>
      <c r="B6" s="23" t="s">
        <v>224</v>
      </c>
      <c r="C6" s="23" t="s">
        <v>220</v>
      </c>
      <c r="D6" s="23" t="s">
        <v>215</v>
      </c>
      <c r="E6" s="23" t="s">
        <v>203</v>
      </c>
      <c r="F6" s="23" t="s">
        <v>31</v>
      </c>
      <c r="G6" s="23" t="s">
        <v>0</v>
      </c>
      <c r="H6" s="23" t="s">
        <v>44</v>
      </c>
      <c r="I6" s="24">
        <v>41000</v>
      </c>
      <c r="J6" s="24">
        <v>41013</v>
      </c>
      <c r="K6" s="24">
        <v>42472</v>
      </c>
      <c r="L6" s="25">
        <v>143</v>
      </c>
      <c r="M6" s="26"/>
      <c r="N6" s="27">
        <f t="shared" si="11"/>
        <v>42278</v>
      </c>
      <c r="O6" s="27">
        <f t="shared" si="12"/>
        <v>42472</v>
      </c>
      <c r="P6" s="32">
        <f t="shared" si="0"/>
        <v>194</v>
      </c>
      <c r="Q6" s="31">
        <f t="shared" si="1"/>
        <v>105</v>
      </c>
      <c r="R6" s="31">
        <f t="shared" si="2"/>
        <v>0</v>
      </c>
      <c r="S6" s="28">
        <f>IF(A6="","",IF(I6&gt;DATE(2006,1,1),VLOOKUP(L6,'Barème TVS 1'!B:C,2),VLOOKUP(M6,'Barème TVS 3'!B:C,2)))</f>
        <v>11.5</v>
      </c>
      <c r="T6" s="28">
        <f>IF(A6="","",IF(K6&gt;0,0,IF(H6="Diesel et assimilé",VLOOKUP(I6,'Barème TVS 4'!B:D,3),IF(H6="Essence et assimilé",VLOOKUP(I6,'Barème TVS 4'!B:D,2),0))))</f>
        <v>0</v>
      </c>
      <c r="U6" s="29">
        <f t="shared" si="13"/>
        <v>1</v>
      </c>
      <c r="V6" s="29">
        <f t="shared" si="14"/>
        <v>1</v>
      </c>
      <c r="W6" s="29" t="str">
        <f t="shared" si="15"/>
        <v>partiel</v>
      </c>
      <c r="X6" s="29">
        <f t="shared" si="16"/>
        <v>0</v>
      </c>
      <c r="Y6" s="29">
        <f t="shared" si="3"/>
        <v>1</v>
      </c>
      <c r="Z6" s="29">
        <f t="shared" si="4"/>
        <v>2</v>
      </c>
      <c r="AA6" s="34">
        <f t="shared" si="5"/>
        <v>3</v>
      </c>
      <c r="AB6" s="29">
        <f t="shared" si="6"/>
        <v>0</v>
      </c>
      <c r="AC6" s="29">
        <f t="shared" si="7"/>
        <v>3</v>
      </c>
      <c r="AD6" s="30">
        <f t="shared" si="8"/>
        <v>3</v>
      </c>
      <c r="AE6" s="30">
        <f>IF(A6="","",IF(H6="Hybride",IF(L6&lt;110,IF(ROUND(((DATE(2015,9,30)-I6)/90),1)&lt;9,VLOOKUP(I6,'Trim Exonérés'!B:D,3),0),0),0))</f>
        <v>0</v>
      </c>
      <c r="AF6" s="30">
        <f t="shared" si="9"/>
        <v>3</v>
      </c>
      <c r="AG6" s="35">
        <f t="shared" si="10"/>
        <v>1233.375</v>
      </c>
    </row>
    <row r="7" spans="1:33" x14ac:dyDescent="0.25">
      <c r="A7" s="33" t="s">
        <v>55</v>
      </c>
      <c r="B7" s="23" t="s">
        <v>225</v>
      </c>
      <c r="C7" s="23" t="s">
        <v>220</v>
      </c>
      <c r="D7" s="23" t="s">
        <v>215</v>
      </c>
      <c r="E7" s="23" t="s">
        <v>195</v>
      </c>
      <c r="F7" s="23" t="s">
        <v>31</v>
      </c>
      <c r="G7" s="23" t="s">
        <v>0</v>
      </c>
      <c r="H7" s="23" t="s">
        <v>44</v>
      </c>
      <c r="I7" s="24">
        <v>40787</v>
      </c>
      <c r="J7" s="24">
        <v>40812</v>
      </c>
      <c r="K7" s="24">
        <v>42399</v>
      </c>
      <c r="L7" s="25">
        <v>126</v>
      </c>
      <c r="M7" s="26"/>
      <c r="N7" s="27">
        <f t="shared" si="11"/>
        <v>42278</v>
      </c>
      <c r="O7" s="27">
        <f t="shared" si="12"/>
        <v>42399</v>
      </c>
      <c r="P7" s="32">
        <f t="shared" si="0"/>
        <v>121</v>
      </c>
      <c r="Q7" s="31">
        <f t="shared" si="1"/>
        <v>104</v>
      </c>
      <c r="R7" s="31">
        <f t="shared" si="2"/>
        <v>3</v>
      </c>
      <c r="S7" s="28">
        <f>IF(A7="","",IF(I7&gt;DATE(2006,1,1),VLOOKUP(L7,'Barème TVS 1'!B:C,2),VLOOKUP(M7,'Barème TVS 3'!B:C,2)))</f>
        <v>5.5</v>
      </c>
      <c r="T7" s="28">
        <f>IF(A7="","",IF(K7&gt;0,0,IF(H7="Diesel et assimilé",VLOOKUP(I7,'Barème TVS 4'!B:D,3),IF(H7="Essence et assimilé",VLOOKUP(I7,'Barème TVS 4'!B:D,2),0))))</f>
        <v>0</v>
      </c>
      <c r="U7" s="29">
        <f t="shared" si="13"/>
        <v>1</v>
      </c>
      <c r="V7" s="29" t="str">
        <f t="shared" si="14"/>
        <v>partiel</v>
      </c>
      <c r="W7" s="29">
        <f t="shared" si="15"/>
        <v>0</v>
      </c>
      <c r="X7" s="29">
        <f t="shared" si="16"/>
        <v>0</v>
      </c>
      <c r="Y7" s="29">
        <f t="shared" si="3"/>
        <v>1</v>
      </c>
      <c r="Z7" s="29">
        <f t="shared" si="4"/>
        <v>1</v>
      </c>
      <c r="AA7" s="34">
        <f t="shared" si="5"/>
        <v>2</v>
      </c>
      <c r="AB7" s="29">
        <f t="shared" si="6"/>
        <v>0</v>
      </c>
      <c r="AC7" s="29">
        <f t="shared" si="7"/>
        <v>2</v>
      </c>
      <c r="AD7" s="30">
        <f t="shared" si="8"/>
        <v>2</v>
      </c>
      <c r="AE7" s="30">
        <f>IF(A7="","",IF(H7="Hybride",IF(L7&lt;110,IF(ROUND(((DATE(2015,9,30)-I7)/90),1)&lt;9,VLOOKUP(I7,'Trim Exonérés'!B:D,3),0),0),0))</f>
        <v>0</v>
      </c>
      <c r="AF7" s="30">
        <f t="shared" si="9"/>
        <v>2</v>
      </c>
      <c r="AG7" s="35">
        <f t="shared" si="10"/>
        <v>346.5</v>
      </c>
    </row>
    <row r="8" spans="1:33" x14ac:dyDescent="0.25">
      <c r="A8" s="23" t="s">
        <v>56</v>
      </c>
      <c r="B8" s="23" t="s">
        <v>226</v>
      </c>
      <c r="C8" s="23" t="s">
        <v>220</v>
      </c>
      <c r="D8" s="23" t="s">
        <v>215</v>
      </c>
      <c r="E8" s="23" t="s">
        <v>204</v>
      </c>
      <c r="F8" s="23" t="s">
        <v>31</v>
      </c>
      <c r="G8" s="23" t="s">
        <v>0</v>
      </c>
      <c r="H8" s="23" t="s">
        <v>44</v>
      </c>
      <c r="I8" s="24">
        <v>40965</v>
      </c>
      <c r="J8" s="24">
        <v>40992</v>
      </c>
      <c r="K8" s="24">
        <v>42448</v>
      </c>
      <c r="L8" s="25">
        <v>135</v>
      </c>
      <c r="M8" s="26"/>
      <c r="N8" s="27">
        <f t="shared" si="11"/>
        <v>42278</v>
      </c>
      <c r="O8" s="27">
        <f t="shared" si="12"/>
        <v>42448</v>
      </c>
      <c r="P8" s="32">
        <f t="shared" si="0"/>
        <v>170</v>
      </c>
      <c r="Q8" s="31">
        <f t="shared" si="1"/>
        <v>115</v>
      </c>
      <c r="R8" s="31">
        <f t="shared" si="2"/>
        <v>30</v>
      </c>
      <c r="S8" s="28">
        <f>IF(A8="","",IF(I8&gt;DATE(2006,1,1),VLOOKUP(L8,'Barème TVS 1'!B:C,2),VLOOKUP(M8,'Barème TVS 3'!B:C,2)))</f>
        <v>5.5</v>
      </c>
      <c r="T8" s="28">
        <f>IF(A8="","",IF(K8&gt;0,0,IF(H8="Diesel et assimilé",VLOOKUP(I8,'Barème TVS 4'!B:D,3),IF(H8="Essence et assimilé",VLOOKUP(I8,'Barème TVS 4'!B:D,2),0))))</f>
        <v>0</v>
      </c>
      <c r="U8" s="29">
        <f t="shared" si="13"/>
        <v>1</v>
      </c>
      <c r="V8" s="29" t="str">
        <f t="shared" si="14"/>
        <v>partiel</v>
      </c>
      <c r="W8" s="29">
        <f t="shared" si="15"/>
        <v>0</v>
      </c>
      <c r="X8" s="29">
        <f t="shared" si="16"/>
        <v>0</v>
      </c>
      <c r="Y8" s="29">
        <f t="shared" si="3"/>
        <v>1</v>
      </c>
      <c r="Z8" s="29">
        <f t="shared" si="4"/>
        <v>1</v>
      </c>
      <c r="AA8" s="34">
        <f t="shared" si="5"/>
        <v>2</v>
      </c>
      <c r="AB8" s="29">
        <f t="shared" si="6"/>
        <v>0</v>
      </c>
      <c r="AC8" s="29">
        <f t="shared" si="7"/>
        <v>2</v>
      </c>
      <c r="AD8" s="30">
        <f t="shared" si="8"/>
        <v>2</v>
      </c>
      <c r="AE8" s="30">
        <f>IF(A8="","",IF(H8="Hybride",IF(L8&lt;110,IF(ROUND(((DATE(2015,9,30)-I8)/90),1)&lt;9,VLOOKUP(I8,'Trim Exonérés'!B:D,3),0),0),0))</f>
        <v>0</v>
      </c>
      <c r="AF8" s="30">
        <f t="shared" si="9"/>
        <v>2</v>
      </c>
      <c r="AG8" s="35">
        <f t="shared" si="10"/>
        <v>371.25</v>
      </c>
    </row>
    <row r="9" spans="1:33" x14ac:dyDescent="0.25">
      <c r="A9" s="23" t="s">
        <v>57</v>
      </c>
      <c r="B9" s="23" t="s">
        <v>227</v>
      </c>
      <c r="C9" s="23" t="s">
        <v>220</v>
      </c>
      <c r="D9" s="23" t="s">
        <v>215</v>
      </c>
      <c r="E9" s="23" t="s">
        <v>198</v>
      </c>
      <c r="F9" s="23" t="s">
        <v>31</v>
      </c>
      <c r="G9" s="23" t="s">
        <v>0</v>
      </c>
      <c r="H9" s="23" t="s">
        <v>44</v>
      </c>
      <c r="I9" s="24">
        <v>40860</v>
      </c>
      <c r="J9" s="24">
        <v>40875</v>
      </c>
      <c r="K9" s="24">
        <v>42458</v>
      </c>
      <c r="L9" s="25">
        <v>143</v>
      </c>
      <c r="M9" s="26"/>
      <c r="N9" s="27">
        <f t="shared" si="11"/>
        <v>42278</v>
      </c>
      <c r="O9" s="27">
        <f t="shared" si="12"/>
        <v>42458</v>
      </c>
      <c r="P9" s="32">
        <f t="shared" si="0"/>
        <v>180</v>
      </c>
      <c r="Q9" s="31">
        <f t="shared" si="1"/>
        <v>156</v>
      </c>
      <c r="R9" s="31">
        <f t="shared" si="2"/>
        <v>0</v>
      </c>
      <c r="S9" s="28">
        <f>IF(A9="","",IF(I9&gt;DATE(2006,1,1),VLOOKUP(L9,'Barème TVS 1'!B:C,2),VLOOKUP(M9,'Barème TVS 3'!B:C,2)))</f>
        <v>11.5</v>
      </c>
      <c r="T9" s="28">
        <f>IF(A9="","",IF(K9&gt;0,0,IF(H9="Diesel et assimilé",VLOOKUP(I9,'Barème TVS 4'!B:D,3),IF(H9="Essence et assimilé",VLOOKUP(I9,'Barème TVS 4'!B:D,2),0))))</f>
        <v>0</v>
      </c>
      <c r="U9" s="29">
        <f t="shared" si="13"/>
        <v>1</v>
      </c>
      <c r="V9" s="29" t="str">
        <f t="shared" si="14"/>
        <v>partiel</v>
      </c>
      <c r="W9" s="29">
        <f t="shared" si="15"/>
        <v>0</v>
      </c>
      <c r="X9" s="29">
        <f t="shared" si="16"/>
        <v>0</v>
      </c>
      <c r="Y9" s="29">
        <f t="shared" si="3"/>
        <v>1</v>
      </c>
      <c r="Z9" s="29">
        <f t="shared" si="4"/>
        <v>1</v>
      </c>
      <c r="AA9" s="34">
        <f t="shared" si="5"/>
        <v>2</v>
      </c>
      <c r="AB9" s="29">
        <f t="shared" si="6"/>
        <v>1</v>
      </c>
      <c r="AC9" s="29">
        <f t="shared" si="7"/>
        <v>1</v>
      </c>
      <c r="AD9" s="30">
        <f t="shared" si="8"/>
        <v>1</v>
      </c>
      <c r="AE9" s="30">
        <f>IF(A9="","",IF(H9="Hybride",IF(L9&lt;110,IF(ROUND(((DATE(2015,9,30)-I9)/90),1)&lt;9,VLOOKUP(I9,'Trim Exonérés'!B:D,3),0),0),0))</f>
        <v>0</v>
      </c>
      <c r="AF9" s="30">
        <f t="shared" si="9"/>
        <v>1</v>
      </c>
      <c r="AG9" s="35">
        <f t="shared" si="10"/>
        <v>411.125</v>
      </c>
    </row>
    <row r="10" spans="1:33" x14ac:dyDescent="0.25">
      <c r="A10" s="23" t="s">
        <v>59</v>
      </c>
      <c r="B10" s="23" t="s">
        <v>229</v>
      </c>
      <c r="C10" s="23" t="s">
        <v>220</v>
      </c>
      <c r="D10" s="23" t="s">
        <v>215</v>
      </c>
      <c r="E10" s="23" t="s">
        <v>199</v>
      </c>
      <c r="F10" s="23" t="s">
        <v>31</v>
      </c>
      <c r="G10" s="23" t="s">
        <v>0</v>
      </c>
      <c r="H10" s="23" t="s">
        <v>44</v>
      </c>
      <c r="I10" s="24">
        <v>40832</v>
      </c>
      <c r="J10" s="24">
        <v>40867</v>
      </c>
      <c r="K10" s="24">
        <v>42457</v>
      </c>
      <c r="L10" s="25">
        <v>172</v>
      </c>
      <c r="M10" s="26"/>
      <c r="N10" s="27">
        <f t="shared" si="11"/>
        <v>42278</v>
      </c>
      <c r="O10" s="27">
        <f t="shared" si="12"/>
        <v>42457</v>
      </c>
      <c r="P10" s="32">
        <f t="shared" si="0"/>
        <v>179</v>
      </c>
      <c r="Q10" s="31">
        <f t="shared" si="1"/>
        <v>135</v>
      </c>
      <c r="R10" s="31">
        <f t="shared" si="2"/>
        <v>0</v>
      </c>
      <c r="S10" s="28">
        <f>IF(A10="","",IF(I10&gt;DATE(2006,1,1),VLOOKUP(L10,'Barème TVS 1'!B:C,2),VLOOKUP(M10,'Barème TVS 3'!B:C,2)))</f>
        <v>18</v>
      </c>
      <c r="T10" s="28">
        <f>IF(A10="","",IF(K10&gt;0,0,IF(H10="Diesel et assimilé",VLOOKUP(I10,'Barème TVS 4'!B:D,3),IF(H10="Essence et assimilé",VLOOKUP(I10,'Barème TVS 4'!B:D,2),0))))</f>
        <v>0</v>
      </c>
      <c r="U10" s="29">
        <f t="shared" si="13"/>
        <v>1</v>
      </c>
      <c r="V10" s="29" t="str">
        <f t="shared" si="14"/>
        <v>partiel</v>
      </c>
      <c r="W10" s="29">
        <f t="shared" si="15"/>
        <v>0</v>
      </c>
      <c r="X10" s="29">
        <f t="shared" si="16"/>
        <v>0</v>
      </c>
      <c r="Y10" s="29">
        <f t="shared" si="3"/>
        <v>1</v>
      </c>
      <c r="Z10" s="29">
        <f t="shared" si="4"/>
        <v>1</v>
      </c>
      <c r="AA10" s="34">
        <f t="shared" si="5"/>
        <v>2</v>
      </c>
      <c r="AB10" s="29">
        <f t="shared" si="6"/>
        <v>0</v>
      </c>
      <c r="AC10" s="29">
        <f t="shared" si="7"/>
        <v>2</v>
      </c>
      <c r="AD10" s="30">
        <f t="shared" si="8"/>
        <v>2</v>
      </c>
      <c r="AE10" s="30">
        <f>IF(A10="","",IF(H10="Hybride",IF(L10&lt;110,IF(ROUND(((DATE(2015,9,30)-I10)/90),1)&lt;9,VLOOKUP(I10,'Trim Exonérés'!B:D,3),0),0),0))</f>
        <v>0</v>
      </c>
      <c r="AF10" s="30">
        <f t="shared" si="9"/>
        <v>2</v>
      </c>
      <c r="AG10" s="35">
        <f t="shared" si="10"/>
        <v>1548</v>
      </c>
    </row>
    <row r="11" spans="1:33" x14ac:dyDescent="0.25">
      <c r="A11" s="23" t="s">
        <v>60</v>
      </c>
      <c r="B11" s="23" t="s">
        <v>230</v>
      </c>
      <c r="C11" s="23" t="s">
        <v>220</v>
      </c>
      <c r="D11" s="23" t="s">
        <v>215</v>
      </c>
      <c r="E11" s="23" t="s">
        <v>196</v>
      </c>
      <c r="F11" s="23" t="s">
        <v>31</v>
      </c>
      <c r="G11" s="23" t="s">
        <v>0</v>
      </c>
      <c r="H11" s="23" t="s">
        <v>376</v>
      </c>
      <c r="I11" s="24">
        <v>42248</v>
      </c>
      <c r="J11" s="24">
        <v>42248</v>
      </c>
      <c r="K11" s="24">
        <v>42397</v>
      </c>
      <c r="L11" s="25">
        <v>70</v>
      </c>
      <c r="M11" s="26"/>
      <c r="N11" s="27">
        <f t="shared" si="11"/>
        <v>42278</v>
      </c>
      <c r="O11" s="27">
        <f t="shared" si="12"/>
        <v>42397</v>
      </c>
      <c r="P11" s="32">
        <f t="shared" si="0"/>
        <v>119</v>
      </c>
      <c r="Q11" s="31">
        <f t="shared" si="1"/>
        <v>121</v>
      </c>
      <c r="R11" s="31">
        <f t="shared" si="2"/>
        <v>0</v>
      </c>
      <c r="S11" s="28">
        <f>IF(A11="","",IF(I11&gt;DATE(2006,1,1),VLOOKUP(L11,'Barème TVS 1'!B:C,2),VLOOKUP(M11,'Barème TVS 3'!B:C,2)))</f>
        <v>2</v>
      </c>
      <c r="T11" s="28">
        <f>IF(A11="","",IF(K11&gt;0,0,IF(H11="Diesel et assimilé",VLOOKUP(I11,'Barème TVS 4'!B:D,3),IF(H11="Essence et assimilé",VLOOKUP(I11,'Barème TVS 4'!B:D,2),0))))</f>
        <v>0</v>
      </c>
      <c r="U11" s="29">
        <f t="shared" si="13"/>
        <v>1</v>
      </c>
      <c r="V11" s="29" t="str">
        <f t="shared" si="14"/>
        <v>partiel</v>
      </c>
      <c r="W11" s="29">
        <f t="shared" si="15"/>
        <v>0</v>
      </c>
      <c r="X11" s="29">
        <f t="shared" si="16"/>
        <v>0</v>
      </c>
      <c r="Y11" s="29">
        <f t="shared" si="3"/>
        <v>1</v>
      </c>
      <c r="Z11" s="29">
        <f t="shared" si="4"/>
        <v>1</v>
      </c>
      <c r="AA11" s="34">
        <f t="shared" si="5"/>
        <v>2</v>
      </c>
      <c r="AB11" s="29">
        <f t="shared" si="6"/>
        <v>1</v>
      </c>
      <c r="AC11" s="29">
        <f t="shared" si="7"/>
        <v>1</v>
      </c>
      <c r="AD11" s="30">
        <f t="shared" si="8"/>
        <v>1</v>
      </c>
      <c r="AE11" s="30">
        <f>IF(A11="","",IF(H11="Hybride",IF(L11&lt;110,IF(ROUND(((DATE(2015,9,30)-I11)/90),1)&lt;9,VLOOKUP(I11,'Trim Exonérés'!B:D,3),0),0),0))</f>
        <v>4</v>
      </c>
      <c r="AF11" s="30">
        <f t="shared" si="9"/>
        <v>0</v>
      </c>
      <c r="AG11" s="35">
        <f t="shared" si="10"/>
        <v>0</v>
      </c>
    </row>
    <row r="12" spans="1:33" x14ac:dyDescent="0.25">
      <c r="A12" s="23" t="s">
        <v>58</v>
      </c>
      <c r="B12" s="23" t="s">
        <v>228</v>
      </c>
      <c r="C12" s="23" t="s">
        <v>220</v>
      </c>
      <c r="D12" s="23" t="s">
        <v>216</v>
      </c>
      <c r="E12" s="23"/>
      <c r="F12" s="23" t="s">
        <v>31</v>
      </c>
      <c r="G12" s="23" t="s">
        <v>0</v>
      </c>
      <c r="H12" s="23" t="s">
        <v>44</v>
      </c>
      <c r="I12" s="24">
        <v>40999</v>
      </c>
      <c r="J12" s="24">
        <v>41018</v>
      </c>
      <c r="K12" s="24">
        <v>42492</v>
      </c>
      <c r="L12" s="25">
        <v>138</v>
      </c>
      <c r="M12" s="26"/>
      <c r="N12" s="27">
        <f t="shared" si="11"/>
        <v>42278</v>
      </c>
      <c r="O12" s="27">
        <f t="shared" si="12"/>
        <v>42492</v>
      </c>
      <c r="P12" s="32">
        <f t="shared" si="0"/>
        <v>214</v>
      </c>
      <c r="Q12" s="31" t="str">
        <f t="shared" si="1"/>
        <v/>
      </c>
      <c r="R12" s="31" t="str">
        <f t="shared" si="2"/>
        <v/>
      </c>
      <c r="S12" s="28">
        <f>IF(A12="","",IF(I12&gt;DATE(2006,1,1),VLOOKUP(L12,'Barème TVS 1'!B:C,2),VLOOKUP(M12,'Barème TVS 3'!B:C,2)))</f>
        <v>5.5</v>
      </c>
      <c r="T12" s="28">
        <f>IF(A12="","",IF(K12&gt;0,0,IF(H12="Diesel et assimilé",VLOOKUP(I12,'Barème TVS 4'!B:D,3),IF(H12="Essence et assimilé",VLOOKUP(I12,'Barème TVS 4'!B:D,2),0))))</f>
        <v>0</v>
      </c>
      <c r="U12" s="29">
        <f t="shared" si="13"/>
        <v>1</v>
      </c>
      <c r="V12" s="29">
        <f t="shared" si="14"/>
        <v>1</v>
      </c>
      <c r="W12" s="29" t="str">
        <f t="shared" si="15"/>
        <v>partiel</v>
      </c>
      <c r="X12" s="29">
        <f t="shared" si="16"/>
        <v>0</v>
      </c>
      <c r="Y12" s="29">
        <f t="shared" si="3"/>
        <v>1</v>
      </c>
      <c r="Z12" s="29">
        <f t="shared" si="4"/>
        <v>2</v>
      </c>
      <c r="AA12" s="34">
        <f t="shared" si="5"/>
        <v>3</v>
      </c>
      <c r="AB12" s="29">
        <f t="shared" si="6"/>
        <v>0</v>
      </c>
      <c r="AC12" s="29">
        <f t="shared" si="7"/>
        <v>3</v>
      </c>
      <c r="AD12" s="30">
        <f t="shared" si="8"/>
        <v>3</v>
      </c>
      <c r="AE12" s="30">
        <f>IF(A12="","",IF(H12="Hybride",IF(L12&lt;110,IF(ROUND(((DATE(2015,9,30)-I12)/90),1)&lt;9,VLOOKUP(I12,'Trim Exonérés'!B:D,3),0),0),0))</f>
        <v>0</v>
      </c>
      <c r="AF12" s="30">
        <f t="shared" si="9"/>
        <v>3</v>
      </c>
      <c r="AG12" s="35">
        <f t="shared" si="10"/>
        <v>569.25</v>
      </c>
    </row>
    <row r="13" spans="1:33" x14ac:dyDescent="0.25">
      <c r="A13" s="23" t="s">
        <v>61</v>
      </c>
      <c r="B13" s="23" t="s">
        <v>231</v>
      </c>
      <c r="C13" s="23" t="s">
        <v>220</v>
      </c>
      <c r="D13" s="23" t="s">
        <v>216</v>
      </c>
      <c r="E13" s="23"/>
      <c r="F13" s="23" t="s">
        <v>31</v>
      </c>
      <c r="G13" s="23" t="s">
        <v>0</v>
      </c>
      <c r="H13" s="23" t="s">
        <v>44</v>
      </c>
      <c r="I13" s="24">
        <v>41035</v>
      </c>
      <c r="J13" s="24">
        <v>41045</v>
      </c>
      <c r="K13" s="24">
        <v>42569</v>
      </c>
      <c r="L13" s="25">
        <v>136</v>
      </c>
      <c r="M13" s="26"/>
      <c r="N13" s="27">
        <f t="shared" si="11"/>
        <v>42278</v>
      </c>
      <c r="O13" s="27">
        <f t="shared" si="12"/>
        <v>42569</v>
      </c>
      <c r="P13" s="32">
        <f t="shared" si="0"/>
        <v>291</v>
      </c>
      <c r="Q13" s="31" t="str">
        <f t="shared" si="1"/>
        <v/>
      </c>
      <c r="R13" s="31" t="str">
        <f t="shared" si="2"/>
        <v/>
      </c>
      <c r="S13" s="28">
        <f>IF(A13="","",IF(I13&gt;DATE(2006,1,1),VLOOKUP(L13,'Barème TVS 1'!B:C,2),VLOOKUP(M13,'Barème TVS 3'!B:C,2)))</f>
        <v>5.5</v>
      </c>
      <c r="T13" s="28">
        <f>IF(A13="","",IF(K13&gt;0,0,IF(H13="Diesel et assimilé",VLOOKUP(I13,'Barème TVS 4'!B:D,3),IF(H13="Essence et assimilé",VLOOKUP(I13,'Barème TVS 4'!B:D,2),0))))</f>
        <v>0</v>
      </c>
      <c r="U13" s="29">
        <f t="shared" si="13"/>
        <v>1</v>
      </c>
      <c r="V13" s="29">
        <f t="shared" si="14"/>
        <v>1</v>
      </c>
      <c r="W13" s="29">
        <f t="shared" si="15"/>
        <v>1</v>
      </c>
      <c r="X13" s="29" t="str">
        <f t="shared" si="16"/>
        <v>Partiel</v>
      </c>
      <c r="Y13" s="29">
        <f t="shared" si="3"/>
        <v>1</v>
      </c>
      <c r="Z13" s="29">
        <f t="shared" si="4"/>
        <v>3</v>
      </c>
      <c r="AA13" s="34">
        <f t="shared" si="5"/>
        <v>4</v>
      </c>
      <c r="AB13" s="29">
        <f t="shared" si="6"/>
        <v>0</v>
      </c>
      <c r="AC13" s="29">
        <f t="shared" si="7"/>
        <v>4</v>
      </c>
      <c r="AD13" s="30">
        <f t="shared" si="8"/>
        <v>4</v>
      </c>
      <c r="AE13" s="30">
        <f>IF(A13="","",IF(H13="Hybride",IF(L13&lt;110,IF(ROUND(((DATE(2015,9,30)-I13)/90),1)&lt;9,VLOOKUP(I13,'Trim Exonérés'!B:D,3),0),0),0))</f>
        <v>0</v>
      </c>
      <c r="AF13" s="30">
        <f t="shared" si="9"/>
        <v>4</v>
      </c>
      <c r="AG13" s="35">
        <f t="shared" si="10"/>
        <v>748</v>
      </c>
    </row>
    <row r="14" spans="1:33" x14ac:dyDescent="0.25">
      <c r="A14" s="23" t="s">
        <v>62</v>
      </c>
      <c r="B14" s="23" t="s">
        <v>232</v>
      </c>
      <c r="C14" s="23" t="s">
        <v>220</v>
      </c>
      <c r="D14" s="23" t="s">
        <v>215</v>
      </c>
      <c r="E14" s="23" t="s">
        <v>207</v>
      </c>
      <c r="F14" s="23" t="s">
        <v>31</v>
      </c>
      <c r="G14" s="23" t="s">
        <v>0</v>
      </c>
      <c r="H14" s="23" t="s">
        <v>44</v>
      </c>
      <c r="I14" s="24">
        <v>41035</v>
      </c>
      <c r="J14" s="24">
        <v>41049</v>
      </c>
      <c r="K14" s="24">
        <v>42513</v>
      </c>
      <c r="L14" s="25">
        <v>158</v>
      </c>
      <c r="M14" s="26"/>
      <c r="N14" s="27">
        <f t="shared" si="11"/>
        <v>42278</v>
      </c>
      <c r="O14" s="27">
        <f t="shared" si="12"/>
        <v>42513</v>
      </c>
      <c r="P14" s="32">
        <f t="shared" si="0"/>
        <v>235</v>
      </c>
      <c r="Q14" s="31">
        <f t="shared" si="1"/>
        <v>140</v>
      </c>
      <c r="R14" s="31">
        <f t="shared" si="2"/>
        <v>0</v>
      </c>
      <c r="S14" s="28">
        <f>IF(A14="","",IF(I14&gt;DATE(2006,1,1),VLOOKUP(L14,'Barème TVS 1'!B:C,2),VLOOKUP(M14,'Barème TVS 3'!B:C,2)))</f>
        <v>11.5</v>
      </c>
      <c r="T14" s="28">
        <f>IF(A14="","",IF(K14&gt;0,0,IF(H14="Diesel et assimilé",VLOOKUP(I14,'Barème TVS 4'!B:D,3),IF(H14="Essence et assimilé",VLOOKUP(I14,'Barème TVS 4'!B:D,2),0))))</f>
        <v>0</v>
      </c>
      <c r="U14" s="29">
        <f t="shared" si="13"/>
        <v>1</v>
      </c>
      <c r="V14" s="29">
        <f t="shared" si="14"/>
        <v>1</v>
      </c>
      <c r="W14" s="29" t="str">
        <f t="shared" si="15"/>
        <v>partiel</v>
      </c>
      <c r="X14" s="29">
        <f t="shared" si="16"/>
        <v>0</v>
      </c>
      <c r="Y14" s="29">
        <f t="shared" si="3"/>
        <v>1</v>
      </c>
      <c r="Z14" s="29">
        <f t="shared" si="4"/>
        <v>2</v>
      </c>
      <c r="AA14" s="34">
        <f t="shared" si="5"/>
        <v>3</v>
      </c>
      <c r="AB14" s="29">
        <f t="shared" si="6"/>
        <v>0</v>
      </c>
      <c r="AC14" s="29">
        <f t="shared" si="7"/>
        <v>3</v>
      </c>
      <c r="AD14" s="30">
        <f t="shared" si="8"/>
        <v>3</v>
      </c>
      <c r="AE14" s="30">
        <f>IF(A14="","",IF(H14="Hybride",IF(L14&lt;110,IF(ROUND(((DATE(2015,9,30)-I14)/90),1)&lt;9,VLOOKUP(I14,'Trim Exonérés'!B:D,3),0),0),0))</f>
        <v>0</v>
      </c>
      <c r="AF14" s="30">
        <f t="shared" si="9"/>
        <v>3</v>
      </c>
      <c r="AG14" s="35">
        <f t="shared" si="10"/>
        <v>1362.75</v>
      </c>
    </row>
    <row r="15" spans="1:33" x14ac:dyDescent="0.25">
      <c r="A15" s="23" t="s">
        <v>63</v>
      </c>
      <c r="B15" s="23" t="s">
        <v>233</v>
      </c>
      <c r="C15" s="23" t="s">
        <v>220</v>
      </c>
      <c r="D15" s="23" t="s">
        <v>215</v>
      </c>
      <c r="E15" s="23" t="s">
        <v>206</v>
      </c>
      <c r="F15" s="23" t="s">
        <v>31</v>
      </c>
      <c r="G15" s="23" t="s">
        <v>0</v>
      </c>
      <c r="H15" s="23" t="s">
        <v>44</v>
      </c>
      <c r="I15" s="24">
        <v>41035</v>
      </c>
      <c r="J15" s="24">
        <v>41057</v>
      </c>
      <c r="K15" s="24">
        <v>42507</v>
      </c>
      <c r="L15" s="25">
        <v>128</v>
      </c>
      <c r="M15" s="26"/>
      <c r="N15" s="27">
        <f t="shared" si="11"/>
        <v>42278</v>
      </c>
      <c r="O15" s="27">
        <f t="shared" si="12"/>
        <v>42507</v>
      </c>
      <c r="P15" s="32">
        <f t="shared" si="0"/>
        <v>229</v>
      </c>
      <c r="Q15" s="31">
        <f t="shared" si="1"/>
        <v>127</v>
      </c>
      <c r="R15" s="31">
        <f t="shared" si="2"/>
        <v>0</v>
      </c>
      <c r="S15" s="28">
        <f>IF(A15="","",IF(I15&gt;DATE(2006,1,1),VLOOKUP(L15,'Barème TVS 1'!B:C,2),VLOOKUP(M15,'Barème TVS 3'!B:C,2)))</f>
        <v>5.5</v>
      </c>
      <c r="T15" s="28">
        <f>IF(A15="","",IF(K15&gt;0,0,IF(H15="Diesel et assimilé",VLOOKUP(I15,'Barème TVS 4'!B:D,3),IF(H15="Essence et assimilé",VLOOKUP(I15,'Barème TVS 4'!B:D,2),0))))</f>
        <v>0</v>
      </c>
      <c r="U15" s="29">
        <f t="shared" si="13"/>
        <v>1</v>
      </c>
      <c r="V15" s="29">
        <f t="shared" si="14"/>
        <v>1</v>
      </c>
      <c r="W15" s="29" t="str">
        <f t="shared" si="15"/>
        <v>partiel</v>
      </c>
      <c r="X15" s="29">
        <f t="shared" si="16"/>
        <v>0</v>
      </c>
      <c r="Y15" s="29">
        <f t="shared" si="3"/>
        <v>1</v>
      </c>
      <c r="Z15" s="29">
        <f t="shared" si="4"/>
        <v>2</v>
      </c>
      <c r="AA15" s="34">
        <f t="shared" si="5"/>
        <v>3</v>
      </c>
      <c r="AB15" s="29">
        <f t="shared" si="6"/>
        <v>0</v>
      </c>
      <c r="AC15" s="29">
        <f t="shared" si="7"/>
        <v>3</v>
      </c>
      <c r="AD15" s="30">
        <f t="shared" si="8"/>
        <v>3</v>
      </c>
      <c r="AE15" s="30">
        <f>IF(A15="","",IF(H15="Hybride",IF(L15&lt;110,IF(ROUND(((DATE(2015,9,30)-I15)/90),1)&lt;9,VLOOKUP(I15,'Trim Exonérés'!B:D,3),0),0),0))</f>
        <v>0</v>
      </c>
      <c r="AF15" s="30">
        <f t="shared" si="9"/>
        <v>3</v>
      </c>
      <c r="AG15" s="35">
        <f t="shared" si="10"/>
        <v>528</v>
      </c>
    </row>
    <row r="16" spans="1:33" x14ac:dyDescent="0.25">
      <c r="A16" s="23" t="s">
        <v>65</v>
      </c>
      <c r="B16" s="23" t="s">
        <v>235</v>
      </c>
      <c r="C16" s="23" t="s">
        <v>220</v>
      </c>
      <c r="D16" s="23" t="s">
        <v>215</v>
      </c>
      <c r="E16" s="23" t="s">
        <v>209</v>
      </c>
      <c r="F16" s="23" t="s">
        <v>31</v>
      </c>
      <c r="G16" s="23" t="s">
        <v>0</v>
      </c>
      <c r="H16" s="23" t="s">
        <v>44</v>
      </c>
      <c r="I16" s="24">
        <v>41044</v>
      </c>
      <c r="J16" s="24">
        <v>41055</v>
      </c>
      <c r="K16" s="24">
        <v>42521</v>
      </c>
      <c r="L16" s="25">
        <v>119</v>
      </c>
      <c r="M16" s="26"/>
      <c r="N16" s="27">
        <f t="shared" si="11"/>
        <v>42278</v>
      </c>
      <c r="O16" s="27">
        <f t="shared" si="12"/>
        <v>42521</v>
      </c>
      <c r="P16" s="32">
        <f t="shared" si="0"/>
        <v>243</v>
      </c>
      <c r="Q16" s="31">
        <f t="shared" si="1"/>
        <v>115</v>
      </c>
      <c r="R16" s="31">
        <f t="shared" si="2"/>
        <v>0</v>
      </c>
      <c r="S16" s="28">
        <f>IF(A16="","",IF(I16&gt;DATE(2006,1,1),VLOOKUP(L16,'Barème TVS 1'!B:C,2),VLOOKUP(M16,'Barème TVS 3'!B:C,2)))</f>
        <v>4</v>
      </c>
      <c r="T16" s="28">
        <f>IF(A16="","",IF(K16&gt;0,0,IF(H16="Diesel et assimilé",VLOOKUP(I16,'Barème TVS 4'!B:D,3),IF(H16="Essence et assimilé",VLOOKUP(I16,'Barème TVS 4'!B:D,2),0))))</f>
        <v>0</v>
      </c>
      <c r="U16" s="29">
        <f t="shared" si="13"/>
        <v>1</v>
      </c>
      <c r="V16" s="29">
        <f t="shared" si="14"/>
        <v>1</v>
      </c>
      <c r="W16" s="29" t="str">
        <f t="shared" si="15"/>
        <v>partiel</v>
      </c>
      <c r="X16" s="29">
        <f t="shared" si="16"/>
        <v>0</v>
      </c>
      <c r="Y16" s="29">
        <f t="shared" si="3"/>
        <v>1</v>
      </c>
      <c r="Z16" s="29">
        <f t="shared" si="4"/>
        <v>2</v>
      </c>
      <c r="AA16" s="34">
        <f t="shared" si="5"/>
        <v>3</v>
      </c>
      <c r="AB16" s="29">
        <f t="shared" si="6"/>
        <v>0</v>
      </c>
      <c r="AC16" s="29">
        <f t="shared" si="7"/>
        <v>3</v>
      </c>
      <c r="AD16" s="30">
        <f t="shared" si="8"/>
        <v>3</v>
      </c>
      <c r="AE16" s="30">
        <f>IF(A16="","",IF(H16="Hybride",IF(L16&lt;110,IF(ROUND(((DATE(2015,9,30)-I16)/90),1)&lt;9,VLOOKUP(I16,'Trim Exonérés'!B:D,3),0),0),0))</f>
        <v>0</v>
      </c>
      <c r="AF16" s="30">
        <f t="shared" si="9"/>
        <v>3</v>
      </c>
      <c r="AG16" s="35">
        <f t="shared" si="10"/>
        <v>357</v>
      </c>
    </row>
    <row r="17" spans="1:33" x14ac:dyDescent="0.25">
      <c r="A17" s="23" t="s">
        <v>64</v>
      </c>
      <c r="B17" s="23" t="s">
        <v>234</v>
      </c>
      <c r="C17" s="23" t="s">
        <v>220</v>
      </c>
      <c r="D17" s="23" t="s">
        <v>216</v>
      </c>
      <c r="E17" s="23"/>
      <c r="F17" s="23" t="s">
        <v>31</v>
      </c>
      <c r="G17" s="23" t="s">
        <v>0</v>
      </c>
      <c r="H17" s="23" t="s">
        <v>44</v>
      </c>
      <c r="I17" s="24">
        <v>41049</v>
      </c>
      <c r="J17" s="24">
        <v>41068</v>
      </c>
      <c r="K17" s="24">
        <v>42603</v>
      </c>
      <c r="L17" s="25">
        <v>139</v>
      </c>
      <c r="M17" s="26"/>
      <c r="N17" s="27">
        <f t="shared" si="11"/>
        <v>42278</v>
      </c>
      <c r="O17" s="27">
        <f t="shared" si="12"/>
        <v>42603</v>
      </c>
      <c r="P17" s="32">
        <f t="shared" si="0"/>
        <v>325</v>
      </c>
      <c r="Q17" s="31" t="str">
        <f t="shared" si="1"/>
        <v/>
      </c>
      <c r="R17" s="31" t="str">
        <f t="shared" si="2"/>
        <v/>
      </c>
      <c r="S17" s="28">
        <f>IF(A17="","",IF(I17&gt;DATE(2006,1,1),VLOOKUP(L17,'Barème TVS 1'!B:C,2),VLOOKUP(M17,'Barème TVS 3'!B:C,2)))</f>
        <v>5.5</v>
      </c>
      <c r="T17" s="28">
        <f>IF(A17="","",IF(K17&gt;0,0,IF(H17="Diesel et assimilé",VLOOKUP(I17,'Barème TVS 4'!B:D,3),IF(H17="Essence et assimilé",VLOOKUP(I17,'Barème TVS 4'!B:D,2),0))))</f>
        <v>0</v>
      </c>
      <c r="U17" s="29">
        <f t="shared" si="13"/>
        <v>1</v>
      </c>
      <c r="V17" s="29">
        <f t="shared" si="14"/>
        <v>1</v>
      </c>
      <c r="W17" s="29">
        <f t="shared" si="15"/>
        <v>1</v>
      </c>
      <c r="X17" s="29" t="str">
        <f t="shared" si="16"/>
        <v>Partiel</v>
      </c>
      <c r="Y17" s="29">
        <f t="shared" si="3"/>
        <v>1</v>
      </c>
      <c r="Z17" s="29">
        <f t="shared" si="4"/>
        <v>3</v>
      </c>
      <c r="AA17" s="34">
        <f t="shared" si="5"/>
        <v>4</v>
      </c>
      <c r="AB17" s="29">
        <f t="shared" si="6"/>
        <v>0</v>
      </c>
      <c r="AC17" s="29">
        <f t="shared" si="7"/>
        <v>4</v>
      </c>
      <c r="AD17" s="30">
        <f t="shared" si="8"/>
        <v>4</v>
      </c>
      <c r="AE17" s="30">
        <f>IF(A17="","",IF(H17="Hybride",IF(L17&lt;110,IF(ROUND(((DATE(2015,9,30)-I17)/90),1)&lt;9,VLOOKUP(I17,'Trim Exonérés'!B:D,3),0),0),0))</f>
        <v>0</v>
      </c>
      <c r="AF17" s="30">
        <f t="shared" si="9"/>
        <v>4</v>
      </c>
      <c r="AG17" s="35">
        <f t="shared" si="10"/>
        <v>764.5</v>
      </c>
    </row>
    <row r="18" spans="1:33" x14ac:dyDescent="0.25">
      <c r="A18" s="23" t="s">
        <v>66</v>
      </c>
      <c r="B18" s="23" t="s">
        <v>236</v>
      </c>
      <c r="C18" s="23" t="s">
        <v>220</v>
      </c>
      <c r="D18" s="23" t="s">
        <v>215</v>
      </c>
      <c r="E18" s="23" t="s">
        <v>213</v>
      </c>
      <c r="F18" s="23" t="s">
        <v>31</v>
      </c>
      <c r="G18" s="23" t="s">
        <v>0</v>
      </c>
      <c r="H18" s="23" t="s">
        <v>44</v>
      </c>
      <c r="I18" s="24">
        <v>41065</v>
      </c>
      <c r="J18" s="24">
        <v>41073</v>
      </c>
      <c r="K18" s="24">
        <v>42560</v>
      </c>
      <c r="L18" s="25">
        <v>155</v>
      </c>
      <c r="M18" s="26"/>
      <c r="N18" s="27">
        <f t="shared" si="11"/>
        <v>42278</v>
      </c>
      <c r="O18" s="27">
        <f t="shared" si="12"/>
        <v>42560</v>
      </c>
      <c r="P18" s="32">
        <f t="shared" si="0"/>
        <v>282</v>
      </c>
      <c r="Q18" s="31">
        <f t="shared" si="1"/>
        <v>109</v>
      </c>
      <c r="R18" s="31">
        <f t="shared" si="2"/>
        <v>0</v>
      </c>
      <c r="S18" s="28">
        <f>IF(A18="","",IF(I18&gt;DATE(2006,1,1),VLOOKUP(L18,'Barème TVS 1'!B:C,2),VLOOKUP(M18,'Barème TVS 3'!B:C,2)))</f>
        <v>11.5</v>
      </c>
      <c r="T18" s="28">
        <f>IF(A18="","",IF(K18&gt;0,0,IF(H18="Diesel et assimilé",VLOOKUP(I18,'Barème TVS 4'!B:D,3),IF(H18="Essence et assimilé",VLOOKUP(I18,'Barème TVS 4'!B:D,2),0))))</f>
        <v>0</v>
      </c>
      <c r="U18" s="29">
        <f t="shared" si="13"/>
        <v>1</v>
      </c>
      <c r="V18" s="29">
        <f t="shared" si="14"/>
        <v>1</v>
      </c>
      <c r="W18" s="29">
        <f t="shared" si="15"/>
        <v>1</v>
      </c>
      <c r="X18" s="29" t="str">
        <f t="shared" si="16"/>
        <v>Partiel</v>
      </c>
      <c r="Y18" s="29">
        <f t="shared" si="3"/>
        <v>1</v>
      </c>
      <c r="Z18" s="29">
        <f t="shared" si="4"/>
        <v>3</v>
      </c>
      <c r="AA18" s="34">
        <f t="shared" si="5"/>
        <v>4</v>
      </c>
      <c r="AB18" s="29">
        <f t="shared" si="6"/>
        <v>0</v>
      </c>
      <c r="AC18" s="29">
        <f t="shared" si="7"/>
        <v>4</v>
      </c>
      <c r="AD18" s="30">
        <f t="shared" si="8"/>
        <v>4</v>
      </c>
      <c r="AE18" s="30">
        <f>IF(A18="","",IF(H18="Hybride",IF(L18&lt;110,IF(ROUND(((DATE(2015,9,30)-I18)/90),1)&lt;9,VLOOKUP(I18,'Trim Exonérés'!B:D,3),0),0),0))</f>
        <v>0</v>
      </c>
      <c r="AF18" s="30">
        <f t="shared" si="9"/>
        <v>4</v>
      </c>
      <c r="AG18" s="35">
        <f t="shared" si="10"/>
        <v>1782.5</v>
      </c>
    </row>
    <row r="19" spans="1:33" x14ac:dyDescent="0.25">
      <c r="A19" s="23" t="s">
        <v>68</v>
      </c>
      <c r="B19" s="23" t="s">
        <v>238</v>
      </c>
      <c r="C19" s="23" t="s">
        <v>220</v>
      </c>
      <c r="D19" s="23" t="s">
        <v>215</v>
      </c>
      <c r="E19" s="23" t="s">
        <v>197</v>
      </c>
      <c r="F19" s="23" t="s">
        <v>31</v>
      </c>
      <c r="G19" s="23" t="s">
        <v>0</v>
      </c>
      <c r="H19" s="23" t="s">
        <v>44</v>
      </c>
      <c r="I19" s="24">
        <v>41069</v>
      </c>
      <c r="J19" s="24">
        <v>41091</v>
      </c>
      <c r="K19" s="24">
        <v>42448</v>
      </c>
      <c r="L19" s="25">
        <v>172</v>
      </c>
      <c r="M19" s="26"/>
      <c r="N19" s="27">
        <f t="shared" si="11"/>
        <v>42278</v>
      </c>
      <c r="O19" s="27">
        <f t="shared" si="12"/>
        <v>42448</v>
      </c>
      <c r="P19" s="32">
        <f t="shared" si="0"/>
        <v>170</v>
      </c>
      <c r="Q19" s="31">
        <f t="shared" si="1"/>
        <v>98</v>
      </c>
      <c r="R19" s="31">
        <f t="shared" si="2"/>
        <v>0</v>
      </c>
      <c r="S19" s="28">
        <f>IF(A19="","",IF(I19&gt;DATE(2006,1,1),VLOOKUP(L19,'Barème TVS 1'!B:C,2),VLOOKUP(M19,'Barème TVS 3'!B:C,2)))</f>
        <v>18</v>
      </c>
      <c r="T19" s="28">
        <f>IF(A19="","",IF(K19&gt;0,0,IF(H19="Diesel et assimilé",VLOOKUP(I19,'Barème TVS 4'!B:D,3),IF(H19="Essence et assimilé",VLOOKUP(I19,'Barème TVS 4'!B:D,2),0))))</f>
        <v>0</v>
      </c>
      <c r="U19" s="29">
        <f t="shared" si="13"/>
        <v>1</v>
      </c>
      <c r="V19" s="29" t="str">
        <f t="shared" si="14"/>
        <v>partiel</v>
      </c>
      <c r="W19" s="29">
        <f t="shared" si="15"/>
        <v>0</v>
      </c>
      <c r="X19" s="29">
        <f t="shared" si="16"/>
        <v>0</v>
      </c>
      <c r="Y19" s="29">
        <f t="shared" si="3"/>
        <v>1</v>
      </c>
      <c r="Z19" s="29">
        <f t="shared" si="4"/>
        <v>1</v>
      </c>
      <c r="AA19" s="34">
        <f t="shared" si="5"/>
        <v>2</v>
      </c>
      <c r="AB19" s="29">
        <f t="shared" si="6"/>
        <v>0</v>
      </c>
      <c r="AC19" s="29">
        <f t="shared" si="7"/>
        <v>2</v>
      </c>
      <c r="AD19" s="30">
        <f t="shared" si="8"/>
        <v>2</v>
      </c>
      <c r="AE19" s="30">
        <f>IF(A19="","",IF(H19="Hybride",IF(L19&lt;110,IF(ROUND(((DATE(2015,9,30)-I19)/90),1)&lt;9,VLOOKUP(I19,'Trim Exonérés'!B:D,3),0),0),0))</f>
        <v>0</v>
      </c>
      <c r="AF19" s="30">
        <f t="shared" si="9"/>
        <v>2</v>
      </c>
      <c r="AG19" s="35">
        <f t="shared" si="10"/>
        <v>1548</v>
      </c>
    </row>
    <row r="20" spans="1:33" x14ac:dyDescent="0.25">
      <c r="A20" s="23" t="s">
        <v>70</v>
      </c>
      <c r="B20" s="23" t="s">
        <v>240</v>
      </c>
      <c r="C20" s="23" t="s">
        <v>220</v>
      </c>
      <c r="D20" s="23" t="s">
        <v>216</v>
      </c>
      <c r="E20" s="23"/>
      <c r="F20" s="23" t="s">
        <v>31</v>
      </c>
      <c r="G20" s="23" t="s">
        <v>0</v>
      </c>
      <c r="H20" s="23" t="s">
        <v>44</v>
      </c>
      <c r="I20" s="24">
        <v>41078</v>
      </c>
      <c r="J20" s="24">
        <v>41089</v>
      </c>
      <c r="K20" s="24">
        <v>42577</v>
      </c>
      <c r="L20" s="25">
        <v>159</v>
      </c>
      <c r="M20" s="26"/>
      <c r="N20" s="27">
        <f t="shared" si="11"/>
        <v>42278</v>
      </c>
      <c r="O20" s="27">
        <f t="shared" si="12"/>
        <v>42577</v>
      </c>
      <c r="P20" s="32">
        <f t="shared" si="0"/>
        <v>299</v>
      </c>
      <c r="Q20" s="31" t="str">
        <f t="shared" si="1"/>
        <v/>
      </c>
      <c r="R20" s="31" t="str">
        <f t="shared" si="2"/>
        <v/>
      </c>
      <c r="S20" s="28">
        <f>IF(A20="","",IF(I20&gt;DATE(2006,1,1),VLOOKUP(L20,'Barème TVS 1'!B:C,2),VLOOKUP(M20,'Barème TVS 3'!B:C,2)))</f>
        <v>11.5</v>
      </c>
      <c r="T20" s="28">
        <f>IF(A20="","",IF(K20&gt;0,0,IF(H20="Diesel et assimilé",VLOOKUP(I20,'Barème TVS 4'!B:D,3),IF(H20="Essence et assimilé",VLOOKUP(I20,'Barème TVS 4'!B:D,2),0))))</f>
        <v>0</v>
      </c>
      <c r="U20" s="29">
        <f t="shared" si="13"/>
        <v>1</v>
      </c>
      <c r="V20" s="29">
        <f t="shared" si="14"/>
        <v>1</v>
      </c>
      <c r="W20" s="29">
        <f t="shared" si="15"/>
        <v>1</v>
      </c>
      <c r="X20" s="29" t="str">
        <f t="shared" si="16"/>
        <v>Partiel</v>
      </c>
      <c r="Y20" s="29">
        <f t="shared" si="3"/>
        <v>1</v>
      </c>
      <c r="Z20" s="29">
        <f t="shared" si="4"/>
        <v>3</v>
      </c>
      <c r="AA20" s="34">
        <f t="shared" si="5"/>
        <v>4</v>
      </c>
      <c r="AB20" s="29">
        <f t="shared" si="6"/>
        <v>0</v>
      </c>
      <c r="AC20" s="29">
        <f t="shared" si="7"/>
        <v>4</v>
      </c>
      <c r="AD20" s="30">
        <f t="shared" si="8"/>
        <v>4</v>
      </c>
      <c r="AE20" s="30">
        <f>IF(A20="","",IF(H20="Hybride",IF(L20&lt;110,IF(ROUND(((DATE(2015,9,30)-I20)/90),1)&lt;9,VLOOKUP(I20,'Trim Exonérés'!B:D,3),0),0),0))</f>
        <v>0</v>
      </c>
      <c r="AF20" s="30">
        <f t="shared" si="9"/>
        <v>4</v>
      </c>
      <c r="AG20" s="35">
        <f t="shared" si="10"/>
        <v>1828.5</v>
      </c>
    </row>
    <row r="21" spans="1:33" x14ac:dyDescent="0.25">
      <c r="A21" s="23" t="s">
        <v>69</v>
      </c>
      <c r="B21" s="23" t="s">
        <v>239</v>
      </c>
      <c r="C21" s="23" t="s">
        <v>220</v>
      </c>
      <c r="D21" s="23" t="s">
        <v>215</v>
      </c>
      <c r="E21" s="23" t="s">
        <v>214</v>
      </c>
      <c r="F21" s="23" t="s">
        <v>31</v>
      </c>
      <c r="G21" s="23" t="s">
        <v>0</v>
      </c>
      <c r="H21" s="23" t="s">
        <v>44</v>
      </c>
      <c r="I21" s="24">
        <v>41084</v>
      </c>
      <c r="J21" s="24">
        <v>41099</v>
      </c>
      <c r="K21" s="24">
        <v>42554</v>
      </c>
      <c r="L21" s="25">
        <v>135</v>
      </c>
      <c r="M21" s="26"/>
      <c r="N21" s="27">
        <f t="shared" si="11"/>
        <v>42278</v>
      </c>
      <c r="O21" s="27">
        <f t="shared" si="12"/>
        <v>42554</v>
      </c>
      <c r="P21" s="32">
        <f t="shared" si="0"/>
        <v>276</v>
      </c>
      <c r="Q21" s="31">
        <f t="shared" si="1"/>
        <v>109</v>
      </c>
      <c r="R21" s="31">
        <f t="shared" si="2"/>
        <v>5</v>
      </c>
      <c r="S21" s="28">
        <f>IF(A21="","",IF(I21&gt;DATE(2006,1,1),VLOOKUP(L21,'Barème TVS 1'!B:C,2),VLOOKUP(M21,'Barème TVS 3'!B:C,2)))</f>
        <v>5.5</v>
      </c>
      <c r="T21" s="28">
        <f>IF(A21="","",IF(K21&gt;0,0,IF(H21="Diesel et assimilé",VLOOKUP(I21,'Barème TVS 4'!B:D,3),IF(H21="Essence et assimilé",VLOOKUP(I21,'Barème TVS 4'!B:D,2),0))))</f>
        <v>0</v>
      </c>
      <c r="U21" s="29">
        <f t="shared" si="13"/>
        <v>1</v>
      </c>
      <c r="V21" s="29">
        <f t="shared" si="14"/>
        <v>1</v>
      </c>
      <c r="W21" s="29">
        <f t="shared" si="15"/>
        <v>1</v>
      </c>
      <c r="X21" s="29" t="str">
        <f t="shared" si="16"/>
        <v>Partiel</v>
      </c>
      <c r="Y21" s="29">
        <f t="shared" si="3"/>
        <v>1</v>
      </c>
      <c r="Z21" s="29">
        <f t="shared" si="4"/>
        <v>3</v>
      </c>
      <c r="AA21" s="34">
        <f t="shared" si="5"/>
        <v>4</v>
      </c>
      <c r="AB21" s="29">
        <f t="shared" si="6"/>
        <v>0</v>
      </c>
      <c r="AC21" s="29">
        <f t="shared" si="7"/>
        <v>4</v>
      </c>
      <c r="AD21" s="30">
        <f t="shared" si="8"/>
        <v>4</v>
      </c>
      <c r="AE21" s="30">
        <f>IF(A21="","",IF(H21="Hybride",IF(L21&lt;110,IF(ROUND(((DATE(2015,9,30)-I21)/90),1)&lt;9,VLOOKUP(I21,'Trim Exonérés'!B:D,3),0),0),0))</f>
        <v>0</v>
      </c>
      <c r="AF21" s="30">
        <f t="shared" si="9"/>
        <v>4</v>
      </c>
      <c r="AG21" s="35">
        <f t="shared" si="10"/>
        <v>742.5</v>
      </c>
    </row>
    <row r="22" spans="1:33" x14ac:dyDescent="0.25">
      <c r="A22" s="23" t="s">
        <v>71</v>
      </c>
      <c r="B22" s="23" t="s">
        <v>241</v>
      </c>
      <c r="C22" s="23" t="s">
        <v>220</v>
      </c>
      <c r="D22" s="23" t="s">
        <v>215</v>
      </c>
      <c r="E22" s="23" t="s">
        <v>211</v>
      </c>
      <c r="F22" s="23" t="s">
        <v>31</v>
      </c>
      <c r="G22" s="23" t="s">
        <v>0</v>
      </c>
      <c r="H22" s="23" t="s">
        <v>44</v>
      </c>
      <c r="I22" s="24">
        <v>41078</v>
      </c>
      <c r="J22" s="24">
        <v>41085</v>
      </c>
      <c r="K22" s="24">
        <v>42547</v>
      </c>
      <c r="L22" s="25">
        <v>147</v>
      </c>
      <c r="M22" s="26"/>
      <c r="N22" s="27">
        <f t="shared" si="11"/>
        <v>42278</v>
      </c>
      <c r="O22" s="27">
        <f t="shared" si="12"/>
        <v>42547</v>
      </c>
      <c r="P22" s="32">
        <f t="shared" si="0"/>
        <v>269</v>
      </c>
      <c r="Q22" s="31">
        <f t="shared" si="1"/>
        <v>124</v>
      </c>
      <c r="R22" s="31">
        <f t="shared" si="2"/>
        <v>0</v>
      </c>
      <c r="S22" s="28">
        <f>IF(A22="","",IF(I22&gt;DATE(2006,1,1),VLOOKUP(L22,'Barème TVS 1'!B:C,2),VLOOKUP(M22,'Barème TVS 3'!B:C,2)))</f>
        <v>11.5</v>
      </c>
      <c r="T22" s="28">
        <f>IF(A22="","",IF(K22&gt;0,0,IF(H22="Diesel et assimilé",VLOOKUP(I22,'Barème TVS 4'!B:D,3),IF(H22="Essence et assimilé",VLOOKUP(I22,'Barème TVS 4'!B:D,2),0))))</f>
        <v>0</v>
      </c>
      <c r="U22" s="29">
        <f t="shared" si="13"/>
        <v>1</v>
      </c>
      <c r="V22" s="29">
        <f t="shared" si="14"/>
        <v>1</v>
      </c>
      <c r="W22" s="29" t="str">
        <f t="shared" si="15"/>
        <v>partiel</v>
      </c>
      <c r="X22" s="29">
        <f t="shared" si="16"/>
        <v>0</v>
      </c>
      <c r="Y22" s="29">
        <f t="shared" si="3"/>
        <v>1</v>
      </c>
      <c r="Z22" s="29">
        <f t="shared" si="4"/>
        <v>2</v>
      </c>
      <c r="AA22" s="34">
        <f t="shared" si="5"/>
        <v>3</v>
      </c>
      <c r="AB22" s="29">
        <f t="shared" si="6"/>
        <v>0</v>
      </c>
      <c r="AC22" s="29">
        <f t="shared" si="7"/>
        <v>3</v>
      </c>
      <c r="AD22" s="30">
        <f t="shared" si="8"/>
        <v>3</v>
      </c>
      <c r="AE22" s="30">
        <f>IF(A22="","",IF(H22="Hybride",IF(L22&lt;110,IF(ROUND(((DATE(2015,9,30)-I22)/90),1)&lt;9,VLOOKUP(I22,'Trim Exonérés'!B:D,3),0),0),0))</f>
        <v>0</v>
      </c>
      <c r="AF22" s="30">
        <f t="shared" si="9"/>
        <v>3</v>
      </c>
      <c r="AG22" s="35">
        <f t="shared" si="10"/>
        <v>1267.875</v>
      </c>
    </row>
    <row r="23" spans="1:33" x14ac:dyDescent="0.25">
      <c r="A23" s="23" t="s">
        <v>67</v>
      </c>
      <c r="B23" s="23" t="s">
        <v>237</v>
      </c>
      <c r="C23" s="23" t="s">
        <v>220</v>
      </c>
      <c r="D23" s="23" t="s">
        <v>216</v>
      </c>
      <c r="E23" s="23"/>
      <c r="F23" s="23" t="s">
        <v>31</v>
      </c>
      <c r="G23" s="23" t="s">
        <v>0</v>
      </c>
      <c r="H23" s="23" t="s">
        <v>44</v>
      </c>
      <c r="I23" s="24">
        <v>41085</v>
      </c>
      <c r="J23" s="24">
        <v>41098</v>
      </c>
      <c r="K23" s="24">
        <v>42531</v>
      </c>
      <c r="L23" s="25">
        <v>154</v>
      </c>
      <c r="M23" s="26"/>
      <c r="N23" s="27">
        <f t="shared" si="11"/>
        <v>42278</v>
      </c>
      <c r="O23" s="27">
        <f t="shared" si="12"/>
        <v>42531</v>
      </c>
      <c r="P23" s="32">
        <f t="shared" si="0"/>
        <v>253</v>
      </c>
      <c r="Q23" s="31" t="str">
        <f t="shared" si="1"/>
        <v/>
      </c>
      <c r="R23" s="31" t="str">
        <f t="shared" si="2"/>
        <v/>
      </c>
      <c r="S23" s="28">
        <f>IF(A23="","",IF(I23&gt;DATE(2006,1,1),VLOOKUP(L23,'Barème TVS 1'!B:C,2),VLOOKUP(M23,'Barème TVS 3'!B:C,2)))</f>
        <v>11.5</v>
      </c>
      <c r="T23" s="28">
        <f>IF(A23="","",IF(K23&gt;0,0,IF(H23="Diesel et assimilé",VLOOKUP(I23,'Barème TVS 4'!B:D,3),IF(H23="Essence et assimilé",VLOOKUP(I23,'Barème TVS 4'!B:D,2),0))))</f>
        <v>0</v>
      </c>
      <c r="U23" s="29">
        <f t="shared" si="13"/>
        <v>1</v>
      </c>
      <c r="V23" s="29">
        <f t="shared" si="14"/>
        <v>1</v>
      </c>
      <c r="W23" s="29" t="str">
        <f t="shared" si="15"/>
        <v>partiel</v>
      </c>
      <c r="X23" s="29">
        <f t="shared" si="16"/>
        <v>0</v>
      </c>
      <c r="Y23" s="29">
        <f t="shared" si="3"/>
        <v>1</v>
      </c>
      <c r="Z23" s="29">
        <f t="shared" si="4"/>
        <v>2</v>
      </c>
      <c r="AA23" s="34">
        <f t="shared" si="5"/>
        <v>3</v>
      </c>
      <c r="AB23" s="29">
        <f t="shared" si="6"/>
        <v>0</v>
      </c>
      <c r="AC23" s="29">
        <f t="shared" si="7"/>
        <v>3</v>
      </c>
      <c r="AD23" s="30">
        <f t="shared" si="8"/>
        <v>3</v>
      </c>
      <c r="AE23" s="30">
        <f>IF(A23="","",IF(H23="Hybride",IF(L23&lt;110,IF(ROUND(((DATE(2015,9,30)-I23)/90),1)&lt;9,VLOOKUP(I23,'Trim Exonérés'!B:D,3),0),0),0))</f>
        <v>0</v>
      </c>
      <c r="AF23" s="30">
        <f t="shared" si="9"/>
        <v>3</v>
      </c>
      <c r="AG23" s="35">
        <f t="shared" si="10"/>
        <v>1328.25</v>
      </c>
    </row>
    <row r="24" spans="1:33" x14ac:dyDescent="0.25">
      <c r="A24" s="23" t="s">
        <v>72</v>
      </c>
      <c r="B24" s="23" t="s">
        <v>242</v>
      </c>
      <c r="C24" s="23" t="s">
        <v>220</v>
      </c>
      <c r="D24" s="23" t="s">
        <v>215</v>
      </c>
      <c r="E24" s="23" t="s">
        <v>210</v>
      </c>
      <c r="F24" s="23" t="s">
        <v>31</v>
      </c>
      <c r="G24" s="23" t="s">
        <v>0</v>
      </c>
      <c r="H24" s="23" t="s">
        <v>44</v>
      </c>
      <c r="I24" s="24">
        <v>41078</v>
      </c>
      <c r="J24" s="24">
        <v>41090</v>
      </c>
      <c r="K24" s="24">
        <v>42545</v>
      </c>
      <c r="L24" s="25">
        <v>140</v>
      </c>
      <c r="M24" s="26"/>
      <c r="N24" s="27">
        <f t="shared" si="11"/>
        <v>42278</v>
      </c>
      <c r="O24" s="27">
        <f t="shared" si="12"/>
        <v>42545</v>
      </c>
      <c r="P24" s="32">
        <f t="shared" si="0"/>
        <v>267</v>
      </c>
      <c r="Q24" s="31">
        <f t="shared" si="1"/>
        <v>139</v>
      </c>
      <c r="R24" s="31">
        <f t="shared" si="2"/>
        <v>0</v>
      </c>
      <c r="S24" s="28">
        <f>IF(A24="","",IF(I24&gt;DATE(2006,1,1),VLOOKUP(L24,'Barème TVS 1'!B:C,2),VLOOKUP(M24,'Barème TVS 3'!B:C,2)))</f>
        <v>5.5</v>
      </c>
      <c r="T24" s="28">
        <f>IF(A24="","",IF(K24&gt;0,0,IF(H24="Diesel et assimilé",VLOOKUP(I24,'Barème TVS 4'!B:D,3),IF(H24="Essence et assimilé",VLOOKUP(I24,'Barème TVS 4'!B:D,2),0))))</f>
        <v>0</v>
      </c>
      <c r="U24" s="29">
        <f t="shared" si="13"/>
        <v>1</v>
      </c>
      <c r="V24" s="29">
        <f t="shared" si="14"/>
        <v>1</v>
      </c>
      <c r="W24" s="29" t="str">
        <f t="shared" si="15"/>
        <v>partiel</v>
      </c>
      <c r="X24" s="29">
        <f t="shared" si="16"/>
        <v>0</v>
      </c>
      <c r="Y24" s="29">
        <f t="shared" si="3"/>
        <v>1</v>
      </c>
      <c r="Z24" s="29">
        <f t="shared" si="4"/>
        <v>2</v>
      </c>
      <c r="AA24" s="34">
        <f t="shared" si="5"/>
        <v>3</v>
      </c>
      <c r="AB24" s="29">
        <f t="shared" si="6"/>
        <v>0</v>
      </c>
      <c r="AC24" s="29">
        <f t="shared" si="7"/>
        <v>3</v>
      </c>
      <c r="AD24" s="30">
        <f t="shared" si="8"/>
        <v>3</v>
      </c>
      <c r="AE24" s="30">
        <f>IF(A24="","",IF(H24="Hybride",IF(L24&lt;110,IF(ROUND(((DATE(2015,9,30)-I24)/90),1)&lt;9,VLOOKUP(I24,'Trim Exonérés'!B:D,3),0),0),0))</f>
        <v>0</v>
      </c>
      <c r="AF24" s="30">
        <f t="shared" si="9"/>
        <v>3</v>
      </c>
      <c r="AG24" s="35">
        <f t="shared" si="10"/>
        <v>577.5</v>
      </c>
    </row>
    <row r="25" spans="1:33" x14ac:dyDescent="0.25">
      <c r="A25" s="23" t="s">
        <v>74</v>
      </c>
      <c r="B25" s="23" t="s">
        <v>244</v>
      </c>
      <c r="C25" s="23" t="s">
        <v>220</v>
      </c>
      <c r="D25" s="23" t="s">
        <v>215</v>
      </c>
      <c r="E25" s="23" t="s">
        <v>212</v>
      </c>
      <c r="F25" s="23" t="s">
        <v>31</v>
      </c>
      <c r="G25" s="23" t="s">
        <v>0</v>
      </c>
      <c r="H25" s="23" t="s">
        <v>44</v>
      </c>
      <c r="I25" s="24">
        <v>41093</v>
      </c>
      <c r="J25" s="24">
        <v>41099</v>
      </c>
      <c r="K25" s="24">
        <v>42555</v>
      </c>
      <c r="L25" s="25">
        <v>137</v>
      </c>
      <c r="M25" s="26"/>
      <c r="N25" s="27">
        <f t="shared" si="11"/>
        <v>42278</v>
      </c>
      <c r="O25" s="27">
        <f t="shared" si="12"/>
        <v>42555</v>
      </c>
      <c r="P25" s="32">
        <f t="shared" si="0"/>
        <v>277</v>
      </c>
      <c r="Q25" s="31">
        <f t="shared" si="1"/>
        <v>159</v>
      </c>
      <c r="R25" s="31">
        <f t="shared" si="2"/>
        <v>5</v>
      </c>
      <c r="S25" s="28">
        <f>IF(A25="","",IF(I25&gt;DATE(2006,1,1),VLOOKUP(L25,'Barème TVS 1'!B:C,2),VLOOKUP(M25,'Barème TVS 3'!B:C,2)))</f>
        <v>5.5</v>
      </c>
      <c r="T25" s="28">
        <f>IF(A25="","",IF(K25&gt;0,0,IF(H25="Diesel et assimilé",VLOOKUP(I25,'Barème TVS 4'!B:D,3),IF(H25="Essence et assimilé",VLOOKUP(I25,'Barème TVS 4'!B:D,2),0))))</f>
        <v>0</v>
      </c>
      <c r="U25" s="29">
        <f t="shared" si="13"/>
        <v>1</v>
      </c>
      <c r="V25" s="29">
        <f t="shared" si="14"/>
        <v>1</v>
      </c>
      <c r="W25" s="29">
        <f t="shared" si="15"/>
        <v>1</v>
      </c>
      <c r="X25" s="29" t="str">
        <f t="shared" si="16"/>
        <v>Partiel</v>
      </c>
      <c r="Y25" s="29">
        <f t="shared" si="3"/>
        <v>1</v>
      </c>
      <c r="Z25" s="29">
        <f t="shared" si="4"/>
        <v>3</v>
      </c>
      <c r="AA25" s="34">
        <f t="shared" si="5"/>
        <v>4</v>
      </c>
      <c r="AB25" s="29">
        <f t="shared" si="6"/>
        <v>1</v>
      </c>
      <c r="AC25" s="29">
        <f t="shared" si="7"/>
        <v>3</v>
      </c>
      <c r="AD25" s="30">
        <f t="shared" si="8"/>
        <v>3</v>
      </c>
      <c r="AE25" s="30">
        <f>IF(A25="","",IF(H25="Hybride",IF(L25&lt;110,IF(ROUND(((DATE(2015,9,30)-I25)/90),1)&lt;9,VLOOKUP(I25,'Trim Exonérés'!B:D,3),0),0),0))</f>
        <v>0</v>
      </c>
      <c r="AF25" s="30">
        <f t="shared" si="9"/>
        <v>3</v>
      </c>
      <c r="AG25" s="35">
        <f t="shared" si="10"/>
        <v>565.125</v>
      </c>
    </row>
    <row r="26" spans="1:33" x14ac:dyDescent="0.25">
      <c r="A26" s="23" t="s">
        <v>78</v>
      </c>
      <c r="B26" s="23" t="s">
        <v>248</v>
      </c>
      <c r="C26" s="23" t="s">
        <v>220</v>
      </c>
      <c r="D26" s="23" t="s">
        <v>216</v>
      </c>
      <c r="E26" s="23"/>
      <c r="F26" s="23" t="s">
        <v>31</v>
      </c>
      <c r="G26" s="23" t="s">
        <v>0</v>
      </c>
      <c r="H26" s="23" t="s">
        <v>44</v>
      </c>
      <c r="I26" s="24">
        <v>41114</v>
      </c>
      <c r="J26" s="24">
        <v>41119</v>
      </c>
      <c r="K26" s="24">
        <v>42575</v>
      </c>
      <c r="L26" s="25">
        <v>155</v>
      </c>
      <c r="M26" s="26"/>
      <c r="N26" s="27">
        <f t="shared" si="11"/>
        <v>42278</v>
      </c>
      <c r="O26" s="27">
        <f t="shared" si="12"/>
        <v>42575</v>
      </c>
      <c r="P26" s="32">
        <f t="shared" si="0"/>
        <v>297</v>
      </c>
      <c r="Q26" s="31" t="str">
        <f t="shared" si="1"/>
        <v/>
      </c>
      <c r="R26" s="31" t="str">
        <f t="shared" si="2"/>
        <v/>
      </c>
      <c r="S26" s="28">
        <f>IF(A26="","",IF(I26&gt;DATE(2006,1,1),VLOOKUP(L26,'Barème TVS 1'!B:C,2),VLOOKUP(M26,'Barème TVS 3'!B:C,2)))</f>
        <v>11.5</v>
      </c>
      <c r="T26" s="28">
        <f>IF(A26="","",IF(K26&gt;0,0,IF(H26="Diesel et assimilé",VLOOKUP(I26,'Barème TVS 4'!B:D,3),IF(H26="Essence et assimilé",VLOOKUP(I26,'Barème TVS 4'!B:D,2),0))))</f>
        <v>0</v>
      </c>
      <c r="U26" s="29">
        <f t="shared" si="13"/>
        <v>1</v>
      </c>
      <c r="V26" s="29">
        <f t="shared" si="14"/>
        <v>1</v>
      </c>
      <c r="W26" s="29">
        <f t="shared" si="15"/>
        <v>1</v>
      </c>
      <c r="X26" s="29" t="str">
        <f t="shared" si="16"/>
        <v>Partiel</v>
      </c>
      <c r="Y26" s="29">
        <f t="shared" si="3"/>
        <v>1</v>
      </c>
      <c r="Z26" s="29">
        <f t="shared" si="4"/>
        <v>3</v>
      </c>
      <c r="AA26" s="34">
        <f t="shared" si="5"/>
        <v>4</v>
      </c>
      <c r="AB26" s="29">
        <f t="shared" si="6"/>
        <v>0</v>
      </c>
      <c r="AC26" s="29">
        <f t="shared" si="7"/>
        <v>4</v>
      </c>
      <c r="AD26" s="30">
        <f t="shared" si="8"/>
        <v>4</v>
      </c>
      <c r="AE26" s="30">
        <f>IF(A26="","",IF(H26="Hybride",IF(L26&lt;110,IF(ROUND(((DATE(2015,9,30)-I26)/90),1)&lt;9,VLOOKUP(I26,'Trim Exonérés'!B:D,3),0),0),0))</f>
        <v>0</v>
      </c>
      <c r="AF26" s="30">
        <f t="shared" si="9"/>
        <v>4</v>
      </c>
      <c r="AG26" s="35">
        <f t="shared" si="10"/>
        <v>1782.5</v>
      </c>
    </row>
    <row r="27" spans="1:33" x14ac:dyDescent="0.25">
      <c r="A27" s="23" t="s">
        <v>75</v>
      </c>
      <c r="B27" s="23" t="s">
        <v>245</v>
      </c>
      <c r="C27" s="23" t="s">
        <v>220</v>
      </c>
      <c r="D27" s="23" t="s">
        <v>215</v>
      </c>
      <c r="E27" s="23" t="s">
        <v>200</v>
      </c>
      <c r="F27" s="23" t="s">
        <v>31</v>
      </c>
      <c r="G27" s="23" t="s">
        <v>0</v>
      </c>
      <c r="H27" s="23" t="s">
        <v>44</v>
      </c>
      <c r="I27" s="24">
        <v>41098</v>
      </c>
      <c r="J27" s="24">
        <v>41124</v>
      </c>
      <c r="K27" s="24">
        <v>42464</v>
      </c>
      <c r="L27" s="25">
        <v>139</v>
      </c>
      <c r="M27" s="26"/>
      <c r="N27" s="27">
        <f t="shared" si="11"/>
        <v>42278</v>
      </c>
      <c r="O27" s="27">
        <f t="shared" si="12"/>
        <v>42464</v>
      </c>
      <c r="P27" s="32">
        <f t="shared" si="0"/>
        <v>186</v>
      </c>
      <c r="Q27" s="31">
        <f t="shared" si="1"/>
        <v>125</v>
      </c>
      <c r="R27" s="31">
        <f t="shared" si="2"/>
        <v>0</v>
      </c>
      <c r="S27" s="28">
        <f>IF(A27="","",IF(I27&gt;DATE(2006,1,1),VLOOKUP(L27,'Barème TVS 1'!B:C,2),VLOOKUP(M27,'Barème TVS 3'!B:C,2)))</f>
        <v>5.5</v>
      </c>
      <c r="T27" s="28">
        <f>IF(A27="","",IF(K27&gt;0,0,IF(H27="Diesel et assimilé",VLOOKUP(I27,'Barème TVS 4'!B:D,3),IF(H27="Essence et assimilé",VLOOKUP(I27,'Barème TVS 4'!B:D,2),0))))</f>
        <v>0</v>
      </c>
      <c r="U27" s="29">
        <f t="shared" si="13"/>
        <v>1</v>
      </c>
      <c r="V27" s="29">
        <f t="shared" si="14"/>
        <v>1</v>
      </c>
      <c r="W27" s="29" t="str">
        <f t="shared" si="15"/>
        <v>partiel</v>
      </c>
      <c r="X27" s="29">
        <f t="shared" si="16"/>
        <v>0</v>
      </c>
      <c r="Y27" s="29">
        <f t="shared" si="3"/>
        <v>1</v>
      </c>
      <c r="Z27" s="29">
        <f t="shared" si="4"/>
        <v>2</v>
      </c>
      <c r="AA27" s="34">
        <f t="shared" si="5"/>
        <v>3</v>
      </c>
      <c r="AB27" s="29">
        <f t="shared" si="6"/>
        <v>0</v>
      </c>
      <c r="AC27" s="29">
        <f t="shared" si="7"/>
        <v>3</v>
      </c>
      <c r="AD27" s="30">
        <f t="shared" si="8"/>
        <v>3</v>
      </c>
      <c r="AE27" s="30">
        <f>IF(A27="","",IF(H27="Hybride",IF(L27&lt;110,IF(ROUND(((DATE(2015,9,30)-I27)/90),1)&lt;9,VLOOKUP(I27,'Trim Exonérés'!B:D,3),0),0),0))</f>
        <v>0</v>
      </c>
      <c r="AF27" s="30">
        <f t="shared" si="9"/>
        <v>3</v>
      </c>
      <c r="AG27" s="35">
        <f t="shared" si="10"/>
        <v>573.375</v>
      </c>
    </row>
    <row r="28" spans="1:33" x14ac:dyDescent="0.25">
      <c r="A28" s="23" t="s">
        <v>73</v>
      </c>
      <c r="B28" s="23" t="s">
        <v>243</v>
      </c>
      <c r="C28" s="23" t="s">
        <v>220</v>
      </c>
      <c r="D28" s="23" t="s">
        <v>216</v>
      </c>
      <c r="E28" s="23"/>
      <c r="F28" s="23" t="s">
        <v>31</v>
      </c>
      <c r="G28" s="23" t="s">
        <v>0</v>
      </c>
      <c r="H28" s="23" t="s">
        <v>44</v>
      </c>
      <c r="I28" s="24">
        <v>41096</v>
      </c>
      <c r="J28" s="24">
        <v>41134</v>
      </c>
      <c r="K28" s="24">
        <v>42610</v>
      </c>
      <c r="L28" s="25">
        <v>139</v>
      </c>
      <c r="M28" s="26"/>
      <c r="N28" s="27">
        <f t="shared" si="11"/>
        <v>42278</v>
      </c>
      <c r="O28" s="27">
        <f t="shared" si="12"/>
        <v>42610</v>
      </c>
      <c r="P28" s="32">
        <f t="shared" si="0"/>
        <v>332</v>
      </c>
      <c r="Q28" s="31" t="str">
        <f t="shared" si="1"/>
        <v/>
      </c>
      <c r="R28" s="31" t="str">
        <f t="shared" si="2"/>
        <v/>
      </c>
      <c r="S28" s="28">
        <f>IF(A28="","",IF(I28&gt;DATE(2006,1,1),VLOOKUP(L28,'Barème TVS 1'!B:C,2),VLOOKUP(M28,'Barème TVS 3'!B:C,2)))</f>
        <v>5.5</v>
      </c>
      <c r="T28" s="28">
        <f>IF(A28="","",IF(K28&gt;0,0,IF(H28="Diesel et assimilé",VLOOKUP(I28,'Barème TVS 4'!B:D,3),IF(H28="Essence et assimilé",VLOOKUP(I28,'Barème TVS 4'!B:D,2),0))))</f>
        <v>0</v>
      </c>
      <c r="U28" s="29">
        <f t="shared" si="13"/>
        <v>1</v>
      </c>
      <c r="V28" s="29">
        <f t="shared" si="14"/>
        <v>1</v>
      </c>
      <c r="W28" s="29">
        <f t="shared" si="15"/>
        <v>1</v>
      </c>
      <c r="X28" s="29" t="str">
        <f t="shared" si="16"/>
        <v>Partiel</v>
      </c>
      <c r="Y28" s="29">
        <f t="shared" si="3"/>
        <v>1</v>
      </c>
      <c r="Z28" s="29">
        <f t="shared" si="4"/>
        <v>3</v>
      </c>
      <c r="AA28" s="34">
        <f t="shared" si="5"/>
        <v>4</v>
      </c>
      <c r="AB28" s="29">
        <f t="shared" si="6"/>
        <v>0</v>
      </c>
      <c r="AC28" s="29">
        <f t="shared" si="7"/>
        <v>4</v>
      </c>
      <c r="AD28" s="30">
        <f t="shared" si="8"/>
        <v>4</v>
      </c>
      <c r="AE28" s="30">
        <f>IF(A28="","",IF(H28="Hybride",IF(L28&lt;110,IF(ROUND(((DATE(2015,9,30)-I28)/90),1)&lt;9,VLOOKUP(I28,'Trim Exonérés'!B:D,3),0),0),0))</f>
        <v>0</v>
      </c>
      <c r="AF28" s="30">
        <f t="shared" si="9"/>
        <v>4</v>
      </c>
      <c r="AG28" s="35">
        <f t="shared" si="10"/>
        <v>764.5</v>
      </c>
    </row>
    <row r="29" spans="1:33" x14ac:dyDescent="0.25">
      <c r="A29" s="23" t="s">
        <v>76</v>
      </c>
      <c r="B29" s="23" t="s">
        <v>246</v>
      </c>
      <c r="C29" s="23" t="s">
        <v>220</v>
      </c>
      <c r="D29" s="23" t="s">
        <v>216</v>
      </c>
      <c r="E29" s="23"/>
      <c r="F29" s="23" t="s">
        <v>31</v>
      </c>
      <c r="G29" s="23" t="s">
        <v>0</v>
      </c>
      <c r="H29" s="23" t="s">
        <v>44</v>
      </c>
      <c r="I29" s="24">
        <v>41146</v>
      </c>
      <c r="J29" s="24">
        <v>41163</v>
      </c>
      <c r="K29" s="24"/>
      <c r="L29" s="25">
        <v>119</v>
      </c>
      <c r="M29" s="26"/>
      <c r="N29" s="27">
        <f t="shared" si="11"/>
        <v>42278</v>
      </c>
      <c r="O29" s="27">
        <f t="shared" si="12"/>
        <v>42643</v>
      </c>
      <c r="P29" s="32">
        <f t="shared" si="0"/>
        <v>365</v>
      </c>
      <c r="Q29" s="31" t="str">
        <f t="shared" si="1"/>
        <v/>
      </c>
      <c r="R29" s="31" t="str">
        <f t="shared" si="2"/>
        <v/>
      </c>
      <c r="S29" s="28">
        <f>IF(A29="","",IF(I29&gt;DATE(2006,1,1),VLOOKUP(L29,'Barème TVS 1'!B:C,2),VLOOKUP(M29,'Barème TVS 3'!B:C,2)))</f>
        <v>4</v>
      </c>
      <c r="T29" s="28">
        <f>IF(A29="","",IF(K29&gt;0,0,IF(H29="Diesel et assimilé",VLOOKUP(I29,'Barème TVS 4'!B:D,3),IF(H29="Essence et assimilé",VLOOKUP(I29,'Barème TVS 4'!B:D,2),0))))</f>
        <v>40</v>
      </c>
      <c r="U29" s="29">
        <f t="shared" si="13"/>
        <v>1</v>
      </c>
      <c r="V29" s="29">
        <f t="shared" si="14"/>
        <v>1</v>
      </c>
      <c r="W29" s="29">
        <f t="shared" si="15"/>
        <v>1</v>
      </c>
      <c r="X29" s="29">
        <f t="shared" si="16"/>
        <v>1</v>
      </c>
      <c r="Y29" s="29">
        <f t="shared" si="3"/>
        <v>0</v>
      </c>
      <c r="Z29" s="29">
        <f t="shared" si="4"/>
        <v>4</v>
      </c>
      <c r="AA29" s="34">
        <f t="shared" si="5"/>
        <v>4</v>
      </c>
      <c r="AB29" s="29">
        <f t="shared" si="6"/>
        <v>0</v>
      </c>
      <c r="AC29" s="29">
        <f t="shared" si="7"/>
        <v>4</v>
      </c>
      <c r="AD29" s="30">
        <f t="shared" si="8"/>
        <v>4</v>
      </c>
      <c r="AE29" s="30">
        <f>IF(A29="","",IF(H29="Hybride",IF(L29&lt;110,IF(ROUND(((DATE(2015,9,30)-I29)/90),1)&lt;9,VLOOKUP(I29,'Trim Exonérés'!B:D,3),0),0),0))</f>
        <v>0</v>
      </c>
      <c r="AF29" s="30">
        <f t="shared" si="9"/>
        <v>4</v>
      </c>
      <c r="AG29" s="35">
        <f t="shared" si="10"/>
        <v>516</v>
      </c>
    </row>
    <row r="30" spans="1:33" x14ac:dyDescent="0.25">
      <c r="A30" s="23" t="s">
        <v>77</v>
      </c>
      <c r="B30" s="23" t="s">
        <v>247</v>
      </c>
      <c r="C30" s="23" t="s">
        <v>220</v>
      </c>
      <c r="D30" s="23" t="s">
        <v>216</v>
      </c>
      <c r="E30" s="23"/>
      <c r="F30" s="23" t="s">
        <v>31</v>
      </c>
      <c r="G30" s="23" t="s">
        <v>0</v>
      </c>
      <c r="H30" s="23" t="s">
        <v>44</v>
      </c>
      <c r="I30" s="24">
        <v>41170</v>
      </c>
      <c r="J30" s="24">
        <v>41183</v>
      </c>
      <c r="K30" s="24"/>
      <c r="L30" s="25">
        <v>130</v>
      </c>
      <c r="M30" s="26"/>
      <c r="N30" s="27">
        <f t="shared" si="11"/>
        <v>42278</v>
      </c>
      <c r="O30" s="27">
        <f t="shared" si="12"/>
        <v>42643</v>
      </c>
      <c r="P30" s="32">
        <f t="shared" si="0"/>
        <v>365</v>
      </c>
      <c r="Q30" s="31" t="str">
        <f t="shared" si="1"/>
        <v/>
      </c>
      <c r="R30" s="31" t="str">
        <f t="shared" si="2"/>
        <v/>
      </c>
      <c r="S30" s="28">
        <f>IF(A30="","",IF(I30&gt;DATE(2006,1,1),VLOOKUP(L30,'Barème TVS 1'!B:C,2),VLOOKUP(M30,'Barème TVS 3'!B:C,2)))</f>
        <v>5.5</v>
      </c>
      <c r="T30" s="28">
        <f>IF(A30="","",IF(K30&gt;0,0,IF(H30="Diesel et assimilé",VLOOKUP(I30,'Barème TVS 4'!B:D,3),IF(H30="Essence et assimilé",VLOOKUP(I30,'Barème TVS 4'!B:D,2),0))))</f>
        <v>40</v>
      </c>
      <c r="U30" s="29">
        <f t="shared" si="13"/>
        <v>1</v>
      </c>
      <c r="V30" s="29">
        <f t="shared" si="14"/>
        <v>1</v>
      </c>
      <c r="W30" s="29">
        <f t="shared" si="15"/>
        <v>1</v>
      </c>
      <c r="X30" s="29">
        <f t="shared" si="16"/>
        <v>1</v>
      </c>
      <c r="Y30" s="29">
        <f t="shared" si="3"/>
        <v>0</v>
      </c>
      <c r="Z30" s="29">
        <f t="shared" si="4"/>
        <v>4</v>
      </c>
      <c r="AA30" s="34">
        <f t="shared" si="5"/>
        <v>4</v>
      </c>
      <c r="AB30" s="29">
        <f t="shared" si="6"/>
        <v>0</v>
      </c>
      <c r="AC30" s="29">
        <f t="shared" si="7"/>
        <v>4</v>
      </c>
      <c r="AD30" s="30">
        <f t="shared" si="8"/>
        <v>4</v>
      </c>
      <c r="AE30" s="30">
        <f>IF(A30="","",IF(H30="Hybride",IF(L30&lt;110,IF(ROUND(((DATE(2015,9,30)-I30)/90),1)&lt;9,VLOOKUP(I30,'Trim Exonérés'!B:D,3),0),0),0))</f>
        <v>0</v>
      </c>
      <c r="AF30" s="30">
        <f t="shared" si="9"/>
        <v>4</v>
      </c>
      <c r="AG30" s="35">
        <f t="shared" si="10"/>
        <v>755</v>
      </c>
    </row>
    <row r="31" spans="1:33" x14ac:dyDescent="0.25">
      <c r="A31" s="23" t="s">
        <v>80</v>
      </c>
      <c r="B31" s="23" t="s">
        <v>250</v>
      </c>
      <c r="C31" s="23" t="s">
        <v>220</v>
      </c>
      <c r="D31" s="23" t="s">
        <v>216</v>
      </c>
      <c r="E31" s="23"/>
      <c r="F31" s="23" t="s">
        <v>31</v>
      </c>
      <c r="G31" s="23" t="s">
        <v>0</v>
      </c>
      <c r="H31" s="23" t="s">
        <v>44</v>
      </c>
      <c r="I31" s="24">
        <v>41180</v>
      </c>
      <c r="J31" s="24">
        <v>41205</v>
      </c>
      <c r="K31" s="24"/>
      <c r="L31" s="25">
        <v>134</v>
      </c>
      <c r="M31" s="26"/>
      <c r="N31" s="27">
        <f t="shared" si="11"/>
        <v>42278</v>
      </c>
      <c r="O31" s="27">
        <f t="shared" si="12"/>
        <v>42643</v>
      </c>
      <c r="P31" s="32">
        <f t="shared" si="0"/>
        <v>365</v>
      </c>
      <c r="Q31" s="31" t="str">
        <f t="shared" si="1"/>
        <v/>
      </c>
      <c r="R31" s="31" t="str">
        <f t="shared" si="2"/>
        <v/>
      </c>
      <c r="S31" s="28">
        <f>IF(A31="","",IF(I31&gt;DATE(2006,1,1),VLOOKUP(L31,'Barème TVS 1'!B:C,2),VLOOKUP(M31,'Barème TVS 3'!B:C,2)))</f>
        <v>5.5</v>
      </c>
      <c r="T31" s="28">
        <f>IF(A31="","",IF(K31&gt;0,0,IF(H31="Diesel et assimilé",VLOOKUP(I31,'Barème TVS 4'!B:D,3),IF(H31="Essence et assimilé",VLOOKUP(I31,'Barème TVS 4'!B:D,2),0))))</f>
        <v>40</v>
      </c>
      <c r="U31" s="29">
        <f t="shared" si="13"/>
        <v>1</v>
      </c>
      <c r="V31" s="29">
        <f t="shared" si="14"/>
        <v>1</v>
      </c>
      <c r="W31" s="29">
        <f t="shared" si="15"/>
        <v>1</v>
      </c>
      <c r="X31" s="29">
        <f t="shared" si="16"/>
        <v>1</v>
      </c>
      <c r="Y31" s="29">
        <f t="shared" si="3"/>
        <v>0</v>
      </c>
      <c r="Z31" s="29">
        <f t="shared" si="4"/>
        <v>4</v>
      </c>
      <c r="AA31" s="34">
        <f t="shared" si="5"/>
        <v>4</v>
      </c>
      <c r="AB31" s="29">
        <f t="shared" si="6"/>
        <v>0</v>
      </c>
      <c r="AC31" s="29">
        <f t="shared" si="7"/>
        <v>4</v>
      </c>
      <c r="AD31" s="30">
        <f t="shared" si="8"/>
        <v>4</v>
      </c>
      <c r="AE31" s="30">
        <f>IF(A31="","",IF(H31="Hybride",IF(L31&lt;110,IF(ROUND(((DATE(2015,9,30)-I31)/90),1)&lt;9,VLOOKUP(I31,'Trim Exonérés'!B:D,3),0),0),0))</f>
        <v>0</v>
      </c>
      <c r="AF31" s="30">
        <f t="shared" si="9"/>
        <v>4</v>
      </c>
      <c r="AG31" s="35">
        <f t="shared" si="10"/>
        <v>777</v>
      </c>
    </row>
    <row r="32" spans="1:33" x14ac:dyDescent="0.25">
      <c r="A32" s="23" t="s">
        <v>79</v>
      </c>
      <c r="B32" s="23" t="s">
        <v>249</v>
      </c>
      <c r="C32" s="23" t="s">
        <v>220</v>
      </c>
      <c r="D32" s="23" t="s">
        <v>216</v>
      </c>
      <c r="E32" s="23"/>
      <c r="F32" s="23" t="s">
        <v>31</v>
      </c>
      <c r="G32" s="23" t="s">
        <v>0</v>
      </c>
      <c r="H32" s="23" t="s">
        <v>44</v>
      </c>
      <c r="I32" s="24">
        <v>41176</v>
      </c>
      <c r="J32" s="24">
        <v>41209</v>
      </c>
      <c r="K32" s="24"/>
      <c r="L32" s="25">
        <v>159</v>
      </c>
      <c r="M32" s="26"/>
      <c r="N32" s="27">
        <f t="shared" si="11"/>
        <v>42278</v>
      </c>
      <c r="O32" s="27">
        <f t="shared" si="12"/>
        <v>42643</v>
      </c>
      <c r="P32" s="32">
        <f t="shared" si="0"/>
        <v>365</v>
      </c>
      <c r="Q32" s="31" t="str">
        <f t="shared" si="1"/>
        <v/>
      </c>
      <c r="R32" s="31" t="str">
        <f t="shared" si="2"/>
        <v/>
      </c>
      <c r="S32" s="28">
        <f>IF(A32="","",IF(I32&gt;DATE(2006,1,1),VLOOKUP(L32,'Barème TVS 1'!B:C,2),VLOOKUP(M32,'Barème TVS 3'!B:C,2)))</f>
        <v>11.5</v>
      </c>
      <c r="T32" s="28">
        <f>IF(A32="","",IF(K32&gt;0,0,IF(H32="Diesel et assimilé",VLOOKUP(I32,'Barème TVS 4'!B:D,3),IF(H32="Essence et assimilé",VLOOKUP(I32,'Barème TVS 4'!B:D,2),0))))</f>
        <v>40</v>
      </c>
      <c r="U32" s="29">
        <f t="shared" si="13"/>
        <v>1</v>
      </c>
      <c r="V32" s="29">
        <f t="shared" si="14"/>
        <v>1</v>
      </c>
      <c r="W32" s="29">
        <f t="shared" si="15"/>
        <v>1</v>
      </c>
      <c r="X32" s="29">
        <f t="shared" si="16"/>
        <v>1</v>
      </c>
      <c r="Y32" s="29">
        <f t="shared" si="3"/>
        <v>0</v>
      </c>
      <c r="Z32" s="29">
        <f t="shared" si="4"/>
        <v>4</v>
      </c>
      <c r="AA32" s="34">
        <f t="shared" si="5"/>
        <v>4</v>
      </c>
      <c r="AB32" s="29">
        <f t="shared" si="6"/>
        <v>0</v>
      </c>
      <c r="AC32" s="29">
        <f t="shared" si="7"/>
        <v>4</v>
      </c>
      <c r="AD32" s="30">
        <f t="shared" si="8"/>
        <v>4</v>
      </c>
      <c r="AE32" s="30">
        <f>IF(A32="","",IF(H32="Hybride",IF(L32&lt;110,IF(ROUND(((DATE(2015,9,30)-I32)/90),1)&lt;9,VLOOKUP(I32,'Trim Exonérés'!B:D,3),0),0),0))</f>
        <v>0</v>
      </c>
      <c r="AF32" s="30">
        <f t="shared" si="9"/>
        <v>4</v>
      </c>
      <c r="AG32" s="35">
        <f t="shared" si="10"/>
        <v>1868.5</v>
      </c>
    </row>
    <row r="33" spans="1:33" x14ac:dyDescent="0.25">
      <c r="A33" s="23" t="s">
        <v>81</v>
      </c>
      <c r="B33" s="23" t="s">
        <v>251</v>
      </c>
      <c r="C33" s="23" t="s">
        <v>220</v>
      </c>
      <c r="D33" s="23" t="s">
        <v>215</v>
      </c>
      <c r="E33" s="23" t="s">
        <v>208</v>
      </c>
      <c r="F33" s="23" t="s">
        <v>31</v>
      </c>
      <c r="G33" s="23" t="s">
        <v>0</v>
      </c>
      <c r="H33" s="23" t="s">
        <v>44</v>
      </c>
      <c r="I33" s="24">
        <v>41176</v>
      </c>
      <c r="J33" s="24">
        <v>41209</v>
      </c>
      <c r="K33" s="24">
        <v>42513</v>
      </c>
      <c r="L33" s="25">
        <v>146</v>
      </c>
      <c r="M33" s="26"/>
      <c r="N33" s="27">
        <f t="shared" si="11"/>
        <v>42278</v>
      </c>
      <c r="O33" s="27">
        <f t="shared" si="12"/>
        <v>42513</v>
      </c>
      <c r="P33" s="32">
        <f t="shared" si="0"/>
        <v>235</v>
      </c>
      <c r="Q33" s="31">
        <f t="shared" si="1"/>
        <v>113</v>
      </c>
      <c r="R33" s="31">
        <f t="shared" si="2"/>
        <v>0</v>
      </c>
      <c r="S33" s="28">
        <f>IF(A33="","",IF(I33&gt;DATE(2006,1,1),VLOOKUP(L33,'Barème TVS 1'!B:C,2),VLOOKUP(M33,'Barème TVS 3'!B:C,2)))</f>
        <v>11.5</v>
      </c>
      <c r="T33" s="28">
        <f>IF(A33="","",IF(K33&gt;0,0,IF(H33="Diesel et assimilé",VLOOKUP(I33,'Barème TVS 4'!B:D,3),IF(H33="Essence et assimilé",VLOOKUP(I33,'Barème TVS 4'!B:D,2),0))))</f>
        <v>0</v>
      </c>
      <c r="U33" s="29">
        <f t="shared" si="13"/>
        <v>1</v>
      </c>
      <c r="V33" s="29">
        <f t="shared" si="14"/>
        <v>1</v>
      </c>
      <c r="W33" s="29" t="str">
        <f t="shared" si="15"/>
        <v>partiel</v>
      </c>
      <c r="X33" s="29">
        <f t="shared" si="16"/>
        <v>0</v>
      </c>
      <c r="Y33" s="29">
        <f t="shared" si="3"/>
        <v>1</v>
      </c>
      <c r="Z33" s="29">
        <f t="shared" si="4"/>
        <v>2</v>
      </c>
      <c r="AA33" s="34">
        <f t="shared" si="5"/>
        <v>3</v>
      </c>
      <c r="AB33" s="29">
        <f t="shared" si="6"/>
        <v>0</v>
      </c>
      <c r="AC33" s="29">
        <f t="shared" si="7"/>
        <v>3</v>
      </c>
      <c r="AD33" s="30">
        <f t="shared" si="8"/>
        <v>3</v>
      </c>
      <c r="AE33" s="30">
        <f>IF(A33="","",IF(H33="Hybride",IF(L33&lt;110,IF(ROUND(((DATE(2015,9,30)-I33)/90),1)&lt;9,VLOOKUP(I33,'Trim Exonérés'!B:D,3),0),0),0))</f>
        <v>0</v>
      </c>
      <c r="AF33" s="30">
        <f t="shared" si="9"/>
        <v>3</v>
      </c>
      <c r="AG33" s="35">
        <f t="shared" si="10"/>
        <v>1259.25</v>
      </c>
    </row>
    <row r="34" spans="1:33" x14ac:dyDescent="0.25">
      <c r="A34" s="23" t="s">
        <v>84</v>
      </c>
      <c r="B34" s="23" t="s">
        <v>254</v>
      </c>
      <c r="C34" s="23" t="s">
        <v>220</v>
      </c>
      <c r="D34" s="23" t="s">
        <v>216</v>
      </c>
      <c r="E34" s="23"/>
      <c r="F34" s="23" t="s">
        <v>31</v>
      </c>
      <c r="G34" s="23" t="s">
        <v>0</v>
      </c>
      <c r="H34" s="23" t="s">
        <v>44</v>
      </c>
      <c r="I34" s="24">
        <v>41222</v>
      </c>
      <c r="J34" s="24">
        <v>41235</v>
      </c>
      <c r="K34" s="24"/>
      <c r="L34" s="25">
        <v>107</v>
      </c>
      <c r="M34" s="26"/>
      <c r="N34" s="27">
        <f t="shared" si="11"/>
        <v>42278</v>
      </c>
      <c r="O34" s="27">
        <f t="shared" si="12"/>
        <v>42643</v>
      </c>
      <c r="P34" s="32">
        <f t="shared" si="0"/>
        <v>365</v>
      </c>
      <c r="Q34" s="31" t="str">
        <f t="shared" si="1"/>
        <v/>
      </c>
      <c r="R34" s="31" t="str">
        <f t="shared" si="2"/>
        <v/>
      </c>
      <c r="S34" s="28">
        <f>IF(A34="","",IF(I34&gt;DATE(2006,1,1),VLOOKUP(L34,'Barème TVS 1'!B:C,2),VLOOKUP(M34,'Barème TVS 3'!B:C,2)))</f>
        <v>4</v>
      </c>
      <c r="T34" s="28">
        <f>IF(A34="","",IF(K34&gt;0,0,IF(H34="Diesel et assimilé",VLOOKUP(I34,'Barème TVS 4'!B:D,3),IF(H34="Essence et assimilé",VLOOKUP(I34,'Barème TVS 4'!B:D,2),0))))</f>
        <v>40</v>
      </c>
      <c r="U34" s="29">
        <f t="shared" si="13"/>
        <v>1</v>
      </c>
      <c r="V34" s="29">
        <f t="shared" si="14"/>
        <v>1</v>
      </c>
      <c r="W34" s="29">
        <f t="shared" si="15"/>
        <v>1</v>
      </c>
      <c r="X34" s="29">
        <f t="shared" si="16"/>
        <v>1</v>
      </c>
      <c r="Y34" s="29">
        <f t="shared" si="3"/>
        <v>0</v>
      </c>
      <c r="Z34" s="29">
        <f t="shared" si="4"/>
        <v>4</v>
      </c>
      <c r="AA34" s="34">
        <f t="shared" si="5"/>
        <v>4</v>
      </c>
      <c r="AB34" s="29">
        <f t="shared" si="6"/>
        <v>0</v>
      </c>
      <c r="AC34" s="29">
        <f t="shared" si="7"/>
        <v>4</v>
      </c>
      <c r="AD34" s="30">
        <f t="shared" si="8"/>
        <v>4</v>
      </c>
      <c r="AE34" s="30">
        <f>IF(A34="","",IF(H34="Hybride",IF(L34&lt;110,IF(ROUND(((DATE(2015,9,30)-I34)/90),1)&lt;9,VLOOKUP(I34,'Trim Exonérés'!B:D,3),0),0),0))</f>
        <v>0</v>
      </c>
      <c r="AF34" s="30">
        <f t="shared" si="9"/>
        <v>4</v>
      </c>
      <c r="AG34" s="35">
        <f t="shared" si="10"/>
        <v>468</v>
      </c>
    </row>
    <row r="35" spans="1:33" x14ac:dyDescent="0.25">
      <c r="A35" s="23" t="s">
        <v>82</v>
      </c>
      <c r="B35" s="23" t="s">
        <v>252</v>
      </c>
      <c r="C35" s="23" t="s">
        <v>220</v>
      </c>
      <c r="D35" s="23" t="s">
        <v>216</v>
      </c>
      <c r="E35" s="23"/>
      <c r="F35" s="23" t="s">
        <v>31</v>
      </c>
      <c r="G35" s="23" t="s">
        <v>0</v>
      </c>
      <c r="H35" s="23" t="s">
        <v>44</v>
      </c>
      <c r="I35" s="24">
        <v>41223</v>
      </c>
      <c r="J35" s="24">
        <v>41237</v>
      </c>
      <c r="K35" s="24"/>
      <c r="L35" s="25">
        <v>118</v>
      </c>
      <c r="M35" s="26"/>
      <c r="N35" s="27">
        <f t="shared" si="11"/>
        <v>42278</v>
      </c>
      <c r="O35" s="27">
        <f t="shared" si="12"/>
        <v>42643</v>
      </c>
      <c r="P35" s="32">
        <f t="shared" ref="P35:P66" si="17">IF($G35="location",O35-N35,"")</f>
        <v>365</v>
      </c>
      <c r="Q35" s="31" t="str">
        <f t="shared" ref="Q35:Q66" si="18">IF(A35="","",IF(D35="oui",VLOOKUP(E35,A:L,12,FALSE),""))</f>
        <v/>
      </c>
      <c r="R35" s="31" t="str">
        <f t="shared" ref="R35:R66" si="19">IF(A35="","",IF(D35="oui",IF(K35&gt;0,(VLOOKUP(E35,A:M,10,FALSE)-K35),(J35-VLOOKUP(E35,A:M,11,FALSE))),""))</f>
        <v/>
      </c>
      <c r="S35" s="28">
        <f>IF(A35="","",IF(I35&gt;DATE(2006,1,1),VLOOKUP(L35,'Barème TVS 1'!B:C,2),VLOOKUP(M35,'Barème TVS 3'!B:C,2)))</f>
        <v>4</v>
      </c>
      <c r="T35" s="28">
        <f>IF(A35="","",IF(K35&gt;0,0,IF(H35="Diesel et assimilé",VLOOKUP(I35,'Barème TVS 4'!B:D,3),IF(H35="Essence et assimilé",VLOOKUP(I35,'Barème TVS 4'!B:D,2),0))))</f>
        <v>40</v>
      </c>
      <c r="U35" s="29">
        <f t="shared" si="13"/>
        <v>1</v>
      </c>
      <c r="V35" s="29">
        <f t="shared" si="14"/>
        <v>1</v>
      </c>
      <c r="W35" s="29">
        <f t="shared" si="15"/>
        <v>1</v>
      </c>
      <c r="X35" s="29">
        <f t="shared" si="16"/>
        <v>1</v>
      </c>
      <c r="Y35" s="29">
        <f t="shared" ref="Y35:Y66" si="20">IF(A35="","",COUNTIF(U35:X35,"partiel"))</f>
        <v>0</v>
      </c>
      <c r="Z35" s="29">
        <f t="shared" ref="Z35:Z66" si="21">IF(A35="","",SUM(U35:X35))</f>
        <v>4</v>
      </c>
      <c r="AA35" s="34">
        <f t="shared" ref="AA35:AA66" si="22">IF(A35="","",Y35+Z35)</f>
        <v>4</v>
      </c>
      <c r="AB35" s="29">
        <f t="shared" ref="AB35:AB66" si="23">IF(A35="","",IF(D35="oui",IF(R35&lt;=30,IF(L35=Q35,IF(K35&gt;0,1,0),IF(L35&lt;Q35,1,0)),0),0))</f>
        <v>0</v>
      </c>
      <c r="AC35" s="29">
        <f t="shared" ref="AC35:AC66" si="24">IF(A35="","",SUM(Y35:Z35)-AB35)</f>
        <v>4</v>
      </c>
      <c r="AD35" s="30">
        <f t="shared" ref="AD35:AD66" si="25">IF(A35="","",IF(AC35=4,IF(Y35&gt;=1,IF(P35&lt;=270,3,4),4),IF(AC35=3,IF(Y35&gt;=1,IF(P35&lt;=180,2,3),3),IF(AC35=2,IF(Y35&gt;=1,IF(P35&lt;=90,1,2),2),IF(AC35&gt;=1,IF(Y35=1,IF(P35&lt;30,0,1),1),IF(AC35=0,0,0))))))</f>
        <v>4</v>
      </c>
      <c r="AE35" s="30">
        <f>IF(A35="","",IF(H35="Hybride",IF(L35&lt;110,IF(ROUND(((DATE(2015,9,30)-I35)/90),1)&lt;9,VLOOKUP(I35,'Trim Exonérés'!B:D,3),0),0),0))</f>
        <v>0</v>
      </c>
      <c r="AF35" s="30">
        <f t="shared" ref="AF35:AF66" si="26">IF($A35="","",IF(AE35&gt;AD35,0,AD35-AE35))</f>
        <v>4</v>
      </c>
      <c r="AG35" s="35">
        <f t="shared" ref="AG35:AG66" si="27">IF(A35="","",IF(F35="selon émission CO2",(((L35*S35)+T35)*AF35)/4,((S35+T35)*AF35)/4))</f>
        <v>512</v>
      </c>
    </row>
    <row r="36" spans="1:33" x14ac:dyDescent="0.25">
      <c r="A36" s="23" t="s">
        <v>83</v>
      </c>
      <c r="B36" s="23" t="s">
        <v>253</v>
      </c>
      <c r="C36" s="23" t="s">
        <v>220</v>
      </c>
      <c r="D36" s="23" t="s">
        <v>216</v>
      </c>
      <c r="E36" s="23"/>
      <c r="F36" s="23" t="s">
        <v>31</v>
      </c>
      <c r="G36" s="23" t="s">
        <v>0</v>
      </c>
      <c r="H36" s="23" t="s">
        <v>44</v>
      </c>
      <c r="I36" s="24">
        <v>41214</v>
      </c>
      <c r="J36" s="24">
        <v>41240</v>
      </c>
      <c r="K36" s="24"/>
      <c r="L36" s="25">
        <v>155</v>
      </c>
      <c r="M36" s="26"/>
      <c r="N36" s="27">
        <f t="shared" si="11"/>
        <v>42278</v>
      </c>
      <c r="O36" s="27">
        <f t="shared" si="12"/>
        <v>42643</v>
      </c>
      <c r="P36" s="32">
        <f t="shared" si="17"/>
        <v>365</v>
      </c>
      <c r="Q36" s="31" t="str">
        <f t="shared" si="18"/>
        <v/>
      </c>
      <c r="R36" s="31" t="str">
        <f t="shared" si="19"/>
        <v/>
      </c>
      <c r="S36" s="28">
        <f>IF(A36="","",IF(I36&gt;DATE(2006,1,1),VLOOKUP(L36,'Barème TVS 1'!B:C,2),VLOOKUP(M36,'Barème TVS 3'!B:C,2)))</f>
        <v>11.5</v>
      </c>
      <c r="T36" s="28">
        <f>IF(A36="","",IF(K36&gt;0,0,IF(H36="Diesel et assimilé",VLOOKUP(I36,'Barème TVS 4'!B:D,3),IF(H36="Essence et assimilé",VLOOKUP(I36,'Barème TVS 4'!B:D,2),0))))</f>
        <v>40</v>
      </c>
      <c r="U36" s="29">
        <f t="shared" si="13"/>
        <v>1</v>
      </c>
      <c r="V36" s="29">
        <f t="shared" si="14"/>
        <v>1</v>
      </c>
      <c r="W36" s="29">
        <f t="shared" si="15"/>
        <v>1</v>
      </c>
      <c r="X36" s="29">
        <f t="shared" si="16"/>
        <v>1</v>
      </c>
      <c r="Y36" s="29">
        <f t="shared" si="20"/>
        <v>0</v>
      </c>
      <c r="Z36" s="29">
        <f t="shared" si="21"/>
        <v>4</v>
      </c>
      <c r="AA36" s="34">
        <f t="shared" si="22"/>
        <v>4</v>
      </c>
      <c r="AB36" s="29">
        <f t="shared" si="23"/>
        <v>0</v>
      </c>
      <c r="AC36" s="29">
        <f t="shared" si="24"/>
        <v>4</v>
      </c>
      <c r="AD36" s="30">
        <f t="shared" si="25"/>
        <v>4</v>
      </c>
      <c r="AE36" s="30">
        <f>IF(A36="","",IF(H36="Hybride",IF(L36&lt;110,IF(ROUND(((DATE(2015,9,30)-I36)/90),1)&lt;9,VLOOKUP(I36,'Trim Exonérés'!B:D,3),0),0),0))</f>
        <v>0</v>
      </c>
      <c r="AF36" s="30">
        <f t="shared" si="26"/>
        <v>4</v>
      </c>
      <c r="AG36" s="35">
        <f t="shared" si="27"/>
        <v>1822.5</v>
      </c>
    </row>
    <row r="37" spans="1:33" x14ac:dyDescent="0.25">
      <c r="A37" s="23" t="s">
        <v>85</v>
      </c>
      <c r="B37" s="23" t="s">
        <v>255</v>
      </c>
      <c r="C37" s="23" t="s">
        <v>220</v>
      </c>
      <c r="D37" s="23" t="s">
        <v>216</v>
      </c>
      <c r="E37" s="23"/>
      <c r="F37" s="23" t="s">
        <v>31</v>
      </c>
      <c r="G37" s="23" t="s">
        <v>0</v>
      </c>
      <c r="H37" s="23" t="s">
        <v>44</v>
      </c>
      <c r="I37" s="24">
        <v>41214</v>
      </c>
      <c r="J37" s="24">
        <v>41246</v>
      </c>
      <c r="K37" s="24"/>
      <c r="L37" s="25">
        <v>156</v>
      </c>
      <c r="M37" s="26"/>
      <c r="N37" s="27">
        <f t="shared" si="11"/>
        <v>42278</v>
      </c>
      <c r="O37" s="27">
        <f t="shared" si="12"/>
        <v>42643</v>
      </c>
      <c r="P37" s="32">
        <f t="shared" si="17"/>
        <v>365</v>
      </c>
      <c r="Q37" s="31" t="str">
        <f t="shared" si="18"/>
        <v/>
      </c>
      <c r="R37" s="31" t="str">
        <f t="shared" si="19"/>
        <v/>
      </c>
      <c r="S37" s="28">
        <f>IF(A37="","",IF(I37&gt;DATE(2006,1,1),VLOOKUP(L37,'Barème TVS 1'!B:C,2),VLOOKUP(M37,'Barème TVS 3'!B:C,2)))</f>
        <v>11.5</v>
      </c>
      <c r="T37" s="28">
        <f>IF(A37="","",IF(K37&gt;0,0,IF(H37="Diesel et assimilé",VLOOKUP(I37,'Barème TVS 4'!B:D,3),IF(H37="Essence et assimilé",VLOOKUP(I37,'Barème TVS 4'!B:D,2),0))))</f>
        <v>40</v>
      </c>
      <c r="U37" s="29">
        <f t="shared" si="13"/>
        <v>1</v>
      </c>
      <c r="V37" s="29">
        <f t="shared" si="14"/>
        <v>1</v>
      </c>
      <c r="W37" s="29">
        <f t="shared" si="15"/>
        <v>1</v>
      </c>
      <c r="X37" s="29">
        <f t="shared" si="16"/>
        <v>1</v>
      </c>
      <c r="Y37" s="29">
        <f t="shared" si="20"/>
        <v>0</v>
      </c>
      <c r="Z37" s="29">
        <f t="shared" si="21"/>
        <v>4</v>
      </c>
      <c r="AA37" s="34">
        <f t="shared" si="22"/>
        <v>4</v>
      </c>
      <c r="AB37" s="29">
        <f t="shared" si="23"/>
        <v>0</v>
      </c>
      <c r="AC37" s="29">
        <f t="shared" si="24"/>
        <v>4</v>
      </c>
      <c r="AD37" s="30">
        <f t="shared" si="25"/>
        <v>4</v>
      </c>
      <c r="AE37" s="30">
        <f>IF(A37="","",IF(H37="Hybride",IF(L37&lt;110,IF(ROUND(((DATE(2015,9,30)-I37)/90),1)&lt;9,VLOOKUP(I37,'Trim Exonérés'!B:D,3),0),0),0))</f>
        <v>0</v>
      </c>
      <c r="AF37" s="30">
        <f t="shared" si="26"/>
        <v>4</v>
      </c>
      <c r="AG37" s="35">
        <f t="shared" si="27"/>
        <v>1834</v>
      </c>
    </row>
    <row r="38" spans="1:33" x14ac:dyDescent="0.25">
      <c r="A38" s="23" t="s">
        <v>86</v>
      </c>
      <c r="B38" s="23" t="s">
        <v>256</v>
      </c>
      <c r="C38" s="23" t="s">
        <v>220</v>
      </c>
      <c r="D38" s="23" t="s">
        <v>216</v>
      </c>
      <c r="E38" s="23"/>
      <c r="F38" s="23" t="s">
        <v>31</v>
      </c>
      <c r="G38" s="23" t="s">
        <v>0</v>
      </c>
      <c r="H38" s="23" t="s">
        <v>44</v>
      </c>
      <c r="I38" s="24">
        <v>41258</v>
      </c>
      <c r="J38" s="24">
        <v>41266</v>
      </c>
      <c r="K38" s="24"/>
      <c r="L38" s="25">
        <v>158</v>
      </c>
      <c r="M38" s="26"/>
      <c r="N38" s="27">
        <f t="shared" si="11"/>
        <v>42278</v>
      </c>
      <c r="O38" s="27">
        <f t="shared" si="12"/>
        <v>42643</v>
      </c>
      <c r="P38" s="32">
        <f t="shared" si="17"/>
        <v>365</v>
      </c>
      <c r="Q38" s="31" t="str">
        <f t="shared" si="18"/>
        <v/>
      </c>
      <c r="R38" s="31" t="str">
        <f t="shared" si="19"/>
        <v/>
      </c>
      <c r="S38" s="28">
        <f>IF(A38="","",IF(I38&gt;DATE(2006,1,1),VLOOKUP(L38,'Barème TVS 1'!B:C,2),VLOOKUP(M38,'Barème TVS 3'!B:C,2)))</f>
        <v>11.5</v>
      </c>
      <c r="T38" s="28">
        <f>IF(A38="","",IF(K38&gt;0,0,IF(H38="Diesel et assimilé",VLOOKUP(I38,'Barème TVS 4'!B:D,3),IF(H38="Essence et assimilé",VLOOKUP(I38,'Barème TVS 4'!B:D,2),0))))</f>
        <v>40</v>
      </c>
      <c r="U38" s="29">
        <f t="shared" si="13"/>
        <v>1</v>
      </c>
      <c r="V38" s="29">
        <f t="shared" si="14"/>
        <v>1</v>
      </c>
      <c r="W38" s="29">
        <f t="shared" si="15"/>
        <v>1</v>
      </c>
      <c r="X38" s="29">
        <f t="shared" si="16"/>
        <v>1</v>
      </c>
      <c r="Y38" s="29">
        <f t="shared" si="20"/>
        <v>0</v>
      </c>
      <c r="Z38" s="29">
        <f t="shared" si="21"/>
        <v>4</v>
      </c>
      <c r="AA38" s="34">
        <f t="shared" si="22"/>
        <v>4</v>
      </c>
      <c r="AB38" s="29">
        <f t="shared" si="23"/>
        <v>0</v>
      </c>
      <c r="AC38" s="29">
        <f t="shared" si="24"/>
        <v>4</v>
      </c>
      <c r="AD38" s="30">
        <f t="shared" si="25"/>
        <v>4</v>
      </c>
      <c r="AE38" s="30">
        <f>IF(A38="","",IF(H38="Hybride",IF(L38&lt;110,IF(ROUND(((DATE(2015,9,30)-I38)/90),1)&lt;9,VLOOKUP(I38,'Trim Exonérés'!B:D,3),0),0),0))</f>
        <v>0</v>
      </c>
      <c r="AF38" s="30">
        <f t="shared" si="26"/>
        <v>4</v>
      </c>
      <c r="AG38" s="35">
        <f t="shared" si="27"/>
        <v>1857</v>
      </c>
    </row>
    <row r="39" spans="1:33" x14ac:dyDescent="0.25">
      <c r="A39" s="23" t="s">
        <v>87</v>
      </c>
      <c r="B39" s="23" t="s">
        <v>257</v>
      </c>
      <c r="C39" s="23" t="s">
        <v>220</v>
      </c>
      <c r="D39" s="23" t="s">
        <v>216</v>
      </c>
      <c r="E39" s="23"/>
      <c r="F39" s="23" t="s">
        <v>31</v>
      </c>
      <c r="G39" s="23" t="s">
        <v>0</v>
      </c>
      <c r="H39" s="23" t="s">
        <v>44</v>
      </c>
      <c r="I39" s="24">
        <v>41274</v>
      </c>
      <c r="J39" s="24">
        <v>41286</v>
      </c>
      <c r="K39" s="24"/>
      <c r="L39" s="25">
        <v>147</v>
      </c>
      <c r="M39" s="26"/>
      <c r="N39" s="27">
        <f t="shared" si="11"/>
        <v>42278</v>
      </c>
      <c r="O39" s="27">
        <f t="shared" si="12"/>
        <v>42643</v>
      </c>
      <c r="P39" s="32">
        <f t="shared" si="17"/>
        <v>365</v>
      </c>
      <c r="Q39" s="31" t="str">
        <f t="shared" si="18"/>
        <v/>
      </c>
      <c r="R39" s="31" t="str">
        <f t="shared" si="19"/>
        <v/>
      </c>
      <c r="S39" s="28">
        <f>IF(A39="","",IF(I39&gt;DATE(2006,1,1),VLOOKUP(L39,'Barème TVS 1'!B:C,2),VLOOKUP(M39,'Barème TVS 3'!B:C,2)))</f>
        <v>11.5</v>
      </c>
      <c r="T39" s="28">
        <f>IF(A39="","",IF(K39&gt;0,0,IF(H39="Diesel et assimilé",VLOOKUP(I39,'Barème TVS 4'!B:D,3),IF(H39="Essence et assimilé",VLOOKUP(I39,'Barème TVS 4'!B:D,2),0))))</f>
        <v>40</v>
      </c>
      <c r="U39" s="29">
        <f t="shared" si="13"/>
        <v>1</v>
      </c>
      <c r="V39" s="29">
        <f t="shared" si="14"/>
        <v>1</v>
      </c>
      <c r="W39" s="29">
        <f t="shared" si="15"/>
        <v>1</v>
      </c>
      <c r="X39" s="29">
        <f t="shared" si="16"/>
        <v>1</v>
      </c>
      <c r="Y39" s="29">
        <f t="shared" si="20"/>
        <v>0</v>
      </c>
      <c r="Z39" s="29">
        <f t="shared" si="21"/>
        <v>4</v>
      </c>
      <c r="AA39" s="34">
        <f t="shared" si="22"/>
        <v>4</v>
      </c>
      <c r="AB39" s="29">
        <f t="shared" si="23"/>
        <v>0</v>
      </c>
      <c r="AC39" s="29">
        <f t="shared" si="24"/>
        <v>4</v>
      </c>
      <c r="AD39" s="30">
        <f t="shared" si="25"/>
        <v>4</v>
      </c>
      <c r="AE39" s="30">
        <f>IF(A39="","",IF(H39="Hybride",IF(L39&lt;110,IF(ROUND(((DATE(2015,9,30)-I39)/90),1)&lt;9,VLOOKUP(I39,'Trim Exonérés'!B:D,3),0),0),0))</f>
        <v>0</v>
      </c>
      <c r="AF39" s="30">
        <f t="shared" si="26"/>
        <v>4</v>
      </c>
      <c r="AG39" s="35">
        <f t="shared" si="27"/>
        <v>1730.5</v>
      </c>
    </row>
    <row r="40" spans="1:33" x14ac:dyDescent="0.25">
      <c r="A40" s="23" t="s">
        <v>88</v>
      </c>
      <c r="B40" s="23" t="s">
        <v>258</v>
      </c>
      <c r="C40" s="23" t="s">
        <v>220</v>
      </c>
      <c r="D40" s="23" t="s">
        <v>216</v>
      </c>
      <c r="E40" s="23"/>
      <c r="F40" s="23" t="s">
        <v>31</v>
      </c>
      <c r="G40" s="23" t="s">
        <v>0</v>
      </c>
      <c r="H40" s="23" t="s">
        <v>44</v>
      </c>
      <c r="I40" s="24">
        <v>41303</v>
      </c>
      <c r="J40" s="24">
        <v>41324</v>
      </c>
      <c r="K40" s="24"/>
      <c r="L40" s="25">
        <v>136</v>
      </c>
      <c r="M40" s="26"/>
      <c r="N40" s="27">
        <f t="shared" si="11"/>
        <v>42278</v>
      </c>
      <c r="O40" s="27">
        <f t="shared" si="12"/>
        <v>42643</v>
      </c>
      <c r="P40" s="32">
        <f t="shared" si="17"/>
        <v>365</v>
      </c>
      <c r="Q40" s="31" t="str">
        <f t="shared" si="18"/>
        <v/>
      </c>
      <c r="R40" s="31" t="str">
        <f t="shared" si="19"/>
        <v/>
      </c>
      <c r="S40" s="28">
        <f>IF(A40="","",IF(I40&gt;DATE(2006,1,1),VLOOKUP(L40,'Barème TVS 1'!B:C,2),VLOOKUP(M40,'Barème TVS 3'!B:C,2)))</f>
        <v>5.5</v>
      </c>
      <c r="T40" s="28">
        <f>IF(A40="","",IF(K40&gt;0,0,IF(H40="Diesel et assimilé",VLOOKUP(I40,'Barème TVS 4'!B:D,3),IF(H40="Essence et assimilé",VLOOKUP(I40,'Barème TVS 4'!B:D,2),0))))</f>
        <v>40</v>
      </c>
      <c r="U40" s="29">
        <f t="shared" si="13"/>
        <v>1</v>
      </c>
      <c r="V40" s="29">
        <f t="shared" si="14"/>
        <v>1</v>
      </c>
      <c r="W40" s="29">
        <f t="shared" si="15"/>
        <v>1</v>
      </c>
      <c r="X40" s="29">
        <f t="shared" si="16"/>
        <v>1</v>
      </c>
      <c r="Y40" s="29">
        <f t="shared" si="20"/>
        <v>0</v>
      </c>
      <c r="Z40" s="29">
        <f t="shared" si="21"/>
        <v>4</v>
      </c>
      <c r="AA40" s="34">
        <f t="shared" si="22"/>
        <v>4</v>
      </c>
      <c r="AB40" s="29">
        <f t="shared" si="23"/>
        <v>0</v>
      </c>
      <c r="AC40" s="29">
        <f t="shared" si="24"/>
        <v>4</v>
      </c>
      <c r="AD40" s="30">
        <f t="shared" si="25"/>
        <v>4</v>
      </c>
      <c r="AE40" s="30">
        <f>IF(A40="","",IF(H40="Hybride",IF(L40&lt;110,IF(ROUND(((DATE(2015,9,30)-I40)/90),1)&lt;9,VLOOKUP(I40,'Trim Exonérés'!B:D,3),0),0),0))</f>
        <v>0</v>
      </c>
      <c r="AF40" s="30">
        <f t="shared" si="26"/>
        <v>4</v>
      </c>
      <c r="AG40" s="35">
        <f t="shared" si="27"/>
        <v>788</v>
      </c>
    </row>
    <row r="41" spans="1:33" x14ac:dyDescent="0.25">
      <c r="A41" s="23" t="s">
        <v>90</v>
      </c>
      <c r="B41" s="23" t="s">
        <v>260</v>
      </c>
      <c r="C41" s="23" t="s">
        <v>220</v>
      </c>
      <c r="D41" s="23" t="s">
        <v>216</v>
      </c>
      <c r="E41" s="23"/>
      <c r="F41" s="23" t="s">
        <v>31</v>
      </c>
      <c r="G41" s="23" t="s">
        <v>0</v>
      </c>
      <c r="H41" s="23" t="s">
        <v>44</v>
      </c>
      <c r="I41" s="24">
        <v>41338</v>
      </c>
      <c r="J41" s="24">
        <v>41346</v>
      </c>
      <c r="K41" s="24"/>
      <c r="L41" s="25">
        <v>119</v>
      </c>
      <c r="M41" s="26"/>
      <c r="N41" s="27">
        <f t="shared" si="11"/>
        <v>42278</v>
      </c>
      <c r="O41" s="27">
        <f t="shared" si="12"/>
        <v>42643</v>
      </c>
      <c r="P41" s="32">
        <f t="shared" si="17"/>
        <v>365</v>
      </c>
      <c r="Q41" s="31" t="str">
        <f t="shared" si="18"/>
        <v/>
      </c>
      <c r="R41" s="31" t="str">
        <f t="shared" si="19"/>
        <v/>
      </c>
      <c r="S41" s="28">
        <f>IF(A41="","",IF(I41&gt;DATE(2006,1,1),VLOOKUP(L41,'Barème TVS 1'!B:C,2),VLOOKUP(M41,'Barème TVS 3'!B:C,2)))</f>
        <v>4</v>
      </c>
      <c r="T41" s="28">
        <f>IF(A41="","",IF(K41&gt;0,0,IF(H41="Diesel et assimilé",VLOOKUP(I41,'Barème TVS 4'!B:D,3),IF(H41="Essence et assimilé",VLOOKUP(I41,'Barème TVS 4'!B:D,2),0))))</f>
        <v>40</v>
      </c>
      <c r="U41" s="29">
        <f t="shared" si="13"/>
        <v>1</v>
      </c>
      <c r="V41" s="29">
        <f t="shared" si="14"/>
        <v>1</v>
      </c>
      <c r="W41" s="29">
        <f t="shared" si="15"/>
        <v>1</v>
      </c>
      <c r="X41" s="29">
        <f t="shared" si="16"/>
        <v>1</v>
      </c>
      <c r="Y41" s="29">
        <f t="shared" si="20"/>
        <v>0</v>
      </c>
      <c r="Z41" s="29">
        <f t="shared" si="21"/>
        <v>4</v>
      </c>
      <c r="AA41" s="34">
        <f t="shared" si="22"/>
        <v>4</v>
      </c>
      <c r="AB41" s="29">
        <f t="shared" si="23"/>
        <v>0</v>
      </c>
      <c r="AC41" s="29">
        <f t="shared" si="24"/>
        <v>4</v>
      </c>
      <c r="AD41" s="30">
        <f t="shared" si="25"/>
        <v>4</v>
      </c>
      <c r="AE41" s="30">
        <f>IF(A41="","",IF(H41="Hybride",IF(L41&lt;110,IF(ROUND(((DATE(2015,9,30)-I41)/90),1)&lt;9,VLOOKUP(I41,'Trim Exonérés'!B:D,3),0),0),0))</f>
        <v>0</v>
      </c>
      <c r="AF41" s="30">
        <f t="shared" si="26"/>
        <v>4</v>
      </c>
      <c r="AG41" s="35">
        <f t="shared" si="27"/>
        <v>516</v>
      </c>
    </row>
    <row r="42" spans="1:33" x14ac:dyDescent="0.25">
      <c r="A42" s="23" t="s">
        <v>89</v>
      </c>
      <c r="B42" s="23" t="s">
        <v>259</v>
      </c>
      <c r="C42" s="23" t="s">
        <v>220</v>
      </c>
      <c r="D42" s="23" t="s">
        <v>216</v>
      </c>
      <c r="E42" s="23"/>
      <c r="F42" s="23" t="s">
        <v>31</v>
      </c>
      <c r="G42" s="23" t="s">
        <v>0</v>
      </c>
      <c r="H42" s="23" t="s">
        <v>44</v>
      </c>
      <c r="I42" s="24">
        <v>41336</v>
      </c>
      <c r="J42" s="24">
        <v>41348</v>
      </c>
      <c r="K42" s="24"/>
      <c r="L42" s="25">
        <v>139</v>
      </c>
      <c r="M42" s="26"/>
      <c r="N42" s="27">
        <f t="shared" si="11"/>
        <v>42278</v>
      </c>
      <c r="O42" s="27">
        <f t="shared" si="12"/>
        <v>42643</v>
      </c>
      <c r="P42" s="32">
        <f t="shared" si="17"/>
        <v>365</v>
      </c>
      <c r="Q42" s="31" t="str">
        <f t="shared" si="18"/>
        <v/>
      </c>
      <c r="R42" s="31" t="str">
        <f t="shared" si="19"/>
        <v/>
      </c>
      <c r="S42" s="28">
        <f>IF(A42="","",IF(I42&gt;DATE(2006,1,1),VLOOKUP(L42,'Barème TVS 1'!B:C,2),VLOOKUP(M42,'Barème TVS 3'!B:C,2)))</f>
        <v>5.5</v>
      </c>
      <c r="T42" s="28">
        <f>IF(A42="","",IF(K42&gt;0,0,IF(H42="Diesel et assimilé",VLOOKUP(I42,'Barème TVS 4'!B:D,3),IF(H42="Essence et assimilé",VLOOKUP(I42,'Barème TVS 4'!B:D,2),0))))</f>
        <v>40</v>
      </c>
      <c r="U42" s="29">
        <f t="shared" si="13"/>
        <v>1</v>
      </c>
      <c r="V42" s="29">
        <f t="shared" si="14"/>
        <v>1</v>
      </c>
      <c r="W42" s="29">
        <f t="shared" si="15"/>
        <v>1</v>
      </c>
      <c r="X42" s="29">
        <f t="shared" si="16"/>
        <v>1</v>
      </c>
      <c r="Y42" s="29">
        <f t="shared" si="20"/>
        <v>0</v>
      </c>
      <c r="Z42" s="29">
        <f t="shared" si="21"/>
        <v>4</v>
      </c>
      <c r="AA42" s="34">
        <f t="shared" si="22"/>
        <v>4</v>
      </c>
      <c r="AB42" s="29">
        <f t="shared" si="23"/>
        <v>0</v>
      </c>
      <c r="AC42" s="29">
        <f t="shared" si="24"/>
        <v>4</v>
      </c>
      <c r="AD42" s="30">
        <f t="shared" si="25"/>
        <v>4</v>
      </c>
      <c r="AE42" s="30">
        <f>IF(A42="","",IF(H42="Hybride",IF(L42&lt;110,IF(ROUND(((DATE(2015,9,30)-I42)/90),1)&lt;9,VLOOKUP(I42,'Trim Exonérés'!B:D,3),0),0),0))</f>
        <v>0</v>
      </c>
      <c r="AF42" s="30">
        <f t="shared" si="26"/>
        <v>4</v>
      </c>
      <c r="AG42" s="35">
        <f t="shared" si="27"/>
        <v>804.5</v>
      </c>
    </row>
    <row r="43" spans="1:33" x14ac:dyDescent="0.25">
      <c r="A43" s="23" t="s">
        <v>96</v>
      </c>
      <c r="B43" s="23" t="s">
        <v>266</v>
      </c>
      <c r="C43" s="23" t="s">
        <v>220</v>
      </c>
      <c r="D43" s="23" t="s">
        <v>216</v>
      </c>
      <c r="E43" s="23"/>
      <c r="F43" s="23" t="s">
        <v>31</v>
      </c>
      <c r="G43" s="23" t="s">
        <v>0</v>
      </c>
      <c r="H43" s="23" t="s">
        <v>44</v>
      </c>
      <c r="I43" s="24">
        <v>41399</v>
      </c>
      <c r="J43" s="24">
        <v>41401</v>
      </c>
      <c r="K43" s="24"/>
      <c r="L43" s="25">
        <v>116</v>
      </c>
      <c r="M43" s="26"/>
      <c r="N43" s="27">
        <f t="shared" si="11"/>
        <v>42278</v>
      </c>
      <c r="O43" s="27">
        <f t="shared" si="12"/>
        <v>42643</v>
      </c>
      <c r="P43" s="32">
        <f t="shared" si="17"/>
        <v>365</v>
      </c>
      <c r="Q43" s="31" t="str">
        <f t="shared" si="18"/>
        <v/>
      </c>
      <c r="R43" s="31" t="str">
        <f t="shared" si="19"/>
        <v/>
      </c>
      <c r="S43" s="28">
        <f>IF(A43="","",IF(I43&gt;DATE(2006,1,1),VLOOKUP(L43,'Barème TVS 1'!B:C,2),VLOOKUP(M43,'Barème TVS 3'!B:C,2)))</f>
        <v>4</v>
      </c>
      <c r="T43" s="28">
        <f>IF(A43="","",IF(K43&gt;0,0,IF(H43="Diesel et assimilé",VLOOKUP(I43,'Barème TVS 4'!B:D,3),IF(H43="Essence et assimilé",VLOOKUP(I43,'Barème TVS 4'!B:D,2),0))))</f>
        <v>40</v>
      </c>
      <c r="U43" s="29">
        <f t="shared" si="13"/>
        <v>1</v>
      </c>
      <c r="V43" s="29">
        <f t="shared" si="14"/>
        <v>1</v>
      </c>
      <c r="W43" s="29">
        <f t="shared" si="15"/>
        <v>1</v>
      </c>
      <c r="X43" s="29">
        <f t="shared" si="16"/>
        <v>1</v>
      </c>
      <c r="Y43" s="29">
        <f t="shared" si="20"/>
        <v>0</v>
      </c>
      <c r="Z43" s="29">
        <f t="shared" si="21"/>
        <v>4</v>
      </c>
      <c r="AA43" s="34">
        <f t="shared" si="22"/>
        <v>4</v>
      </c>
      <c r="AB43" s="29">
        <f t="shared" si="23"/>
        <v>0</v>
      </c>
      <c r="AC43" s="29">
        <f t="shared" si="24"/>
        <v>4</v>
      </c>
      <c r="AD43" s="30">
        <f t="shared" si="25"/>
        <v>4</v>
      </c>
      <c r="AE43" s="30">
        <f>IF(A43="","",IF(H43="Hybride",IF(L43&lt;110,IF(ROUND(((DATE(2015,9,30)-I43)/90),1)&lt;9,VLOOKUP(I43,'Trim Exonérés'!B:D,3),0),0),0))</f>
        <v>0</v>
      </c>
      <c r="AF43" s="30">
        <f t="shared" si="26"/>
        <v>4</v>
      </c>
      <c r="AG43" s="35">
        <f t="shared" si="27"/>
        <v>504</v>
      </c>
    </row>
    <row r="44" spans="1:33" x14ac:dyDescent="0.25">
      <c r="A44" s="23" t="s">
        <v>93</v>
      </c>
      <c r="B44" s="23" t="s">
        <v>263</v>
      </c>
      <c r="C44" s="23" t="s">
        <v>220</v>
      </c>
      <c r="D44" s="23" t="s">
        <v>216</v>
      </c>
      <c r="E44" s="23"/>
      <c r="F44" s="23" t="s">
        <v>31</v>
      </c>
      <c r="G44" s="23" t="s">
        <v>0</v>
      </c>
      <c r="H44" s="23" t="s">
        <v>44</v>
      </c>
      <c r="I44" s="24">
        <v>41379</v>
      </c>
      <c r="J44" s="24">
        <v>41404</v>
      </c>
      <c r="K44" s="24"/>
      <c r="L44" s="25">
        <v>107</v>
      </c>
      <c r="M44" s="26"/>
      <c r="N44" s="27">
        <f t="shared" si="11"/>
        <v>42278</v>
      </c>
      <c r="O44" s="27">
        <f t="shared" si="12"/>
        <v>42643</v>
      </c>
      <c r="P44" s="32">
        <f t="shared" si="17"/>
        <v>365</v>
      </c>
      <c r="Q44" s="31" t="str">
        <f t="shared" si="18"/>
        <v/>
      </c>
      <c r="R44" s="31" t="str">
        <f t="shared" si="19"/>
        <v/>
      </c>
      <c r="S44" s="28">
        <f>IF(A44="","",IF(I44&gt;DATE(2006,1,1),VLOOKUP(L44,'Barème TVS 1'!B:C,2),VLOOKUP(M44,'Barème TVS 3'!B:C,2)))</f>
        <v>4</v>
      </c>
      <c r="T44" s="28">
        <f>IF(A44="","",IF(K44&gt;0,0,IF(H44="Diesel et assimilé",VLOOKUP(I44,'Barème TVS 4'!B:D,3),IF(H44="Essence et assimilé",VLOOKUP(I44,'Barème TVS 4'!B:D,2),0))))</f>
        <v>40</v>
      </c>
      <c r="U44" s="29">
        <f t="shared" si="13"/>
        <v>1</v>
      </c>
      <c r="V44" s="29">
        <f t="shared" si="14"/>
        <v>1</v>
      </c>
      <c r="W44" s="29">
        <f t="shared" si="15"/>
        <v>1</v>
      </c>
      <c r="X44" s="29">
        <f t="shared" si="16"/>
        <v>1</v>
      </c>
      <c r="Y44" s="29">
        <f t="shared" si="20"/>
        <v>0</v>
      </c>
      <c r="Z44" s="29">
        <f t="shared" si="21"/>
        <v>4</v>
      </c>
      <c r="AA44" s="34">
        <f t="shared" si="22"/>
        <v>4</v>
      </c>
      <c r="AB44" s="29">
        <f t="shared" si="23"/>
        <v>0</v>
      </c>
      <c r="AC44" s="29">
        <f t="shared" si="24"/>
        <v>4</v>
      </c>
      <c r="AD44" s="30">
        <f t="shared" si="25"/>
        <v>4</v>
      </c>
      <c r="AE44" s="30">
        <f>IF(A44="","",IF(H44="Hybride",IF(L44&lt;110,IF(ROUND(((DATE(2015,9,30)-I44)/90),1)&lt;9,VLOOKUP(I44,'Trim Exonérés'!B:D,3),0),0),0))</f>
        <v>0</v>
      </c>
      <c r="AF44" s="30">
        <f t="shared" si="26"/>
        <v>4</v>
      </c>
      <c r="AG44" s="35">
        <f t="shared" si="27"/>
        <v>468</v>
      </c>
    </row>
    <row r="45" spans="1:33" x14ac:dyDescent="0.25">
      <c r="A45" s="23" t="s">
        <v>92</v>
      </c>
      <c r="B45" s="23" t="s">
        <v>262</v>
      </c>
      <c r="C45" s="23" t="s">
        <v>220</v>
      </c>
      <c r="D45" s="23" t="s">
        <v>216</v>
      </c>
      <c r="E45" s="23"/>
      <c r="F45" s="23" t="s">
        <v>31</v>
      </c>
      <c r="G45" s="23" t="s">
        <v>0</v>
      </c>
      <c r="H45" s="23" t="s">
        <v>44</v>
      </c>
      <c r="I45" s="24">
        <v>41364</v>
      </c>
      <c r="J45" s="24">
        <v>41412</v>
      </c>
      <c r="K45" s="24"/>
      <c r="L45" s="25">
        <v>149</v>
      </c>
      <c r="M45" s="26"/>
      <c r="N45" s="27">
        <f t="shared" si="11"/>
        <v>42278</v>
      </c>
      <c r="O45" s="27">
        <f t="shared" si="12"/>
        <v>42643</v>
      </c>
      <c r="P45" s="32">
        <f t="shared" si="17"/>
        <v>365</v>
      </c>
      <c r="Q45" s="31" t="str">
        <f t="shared" si="18"/>
        <v/>
      </c>
      <c r="R45" s="31" t="str">
        <f t="shared" si="19"/>
        <v/>
      </c>
      <c r="S45" s="28">
        <f>IF(A45="","",IF(I45&gt;DATE(2006,1,1),VLOOKUP(L45,'Barème TVS 1'!B:C,2),VLOOKUP(M45,'Barème TVS 3'!B:C,2)))</f>
        <v>11.5</v>
      </c>
      <c r="T45" s="28">
        <f>IF(A45="","",IF(K45&gt;0,0,IF(H45="Diesel et assimilé",VLOOKUP(I45,'Barème TVS 4'!B:D,3),IF(H45="Essence et assimilé",VLOOKUP(I45,'Barème TVS 4'!B:D,2),0))))</f>
        <v>40</v>
      </c>
      <c r="U45" s="29">
        <f t="shared" si="13"/>
        <v>1</v>
      </c>
      <c r="V45" s="29">
        <f t="shared" si="14"/>
        <v>1</v>
      </c>
      <c r="W45" s="29">
        <f t="shared" si="15"/>
        <v>1</v>
      </c>
      <c r="X45" s="29">
        <f t="shared" si="16"/>
        <v>1</v>
      </c>
      <c r="Y45" s="29">
        <f t="shared" si="20"/>
        <v>0</v>
      </c>
      <c r="Z45" s="29">
        <f t="shared" si="21"/>
        <v>4</v>
      </c>
      <c r="AA45" s="34">
        <f t="shared" si="22"/>
        <v>4</v>
      </c>
      <c r="AB45" s="29">
        <f t="shared" si="23"/>
        <v>0</v>
      </c>
      <c r="AC45" s="29">
        <f t="shared" si="24"/>
        <v>4</v>
      </c>
      <c r="AD45" s="30">
        <f t="shared" si="25"/>
        <v>4</v>
      </c>
      <c r="AE45" s="30">
        <f>IF(A45="","",IF(H45="Hybride",IF(L45&lt;110,IF(ROUND(((DATE(2015,9,30)-I45)/90),1)&lt;9,VLOOKUP(I45,'Trim Exonérés'!B:D,3),0),0),0))</f>
        <v>0</v>
      </c>
      <c r="AF45" s="30">
        <f t="shared" si="26"/>
        <v>4</v>
      </c>
      <c r="AG45" s="35">
        <f t="shared" si="27"/>
        <v>1753.5</v>
      </c>
    </row>
    <row r="46" spans="1:33" x14ac:dyDescent="0.25">
      <c r="A46" s="23" t="s">
        <v>91</v>
      </c>
      <c r="B46" s="23" t="s">
        <v>261</v>
      </c>
      <c r="C46" s="23" t="s">
        <v>220</v>
      </c>
      <c r="D46" s="23" t="s">
        <v>216</v>
      </c>
      <c r="E46" s="23"/>
      <c r="F46" s="23" t="s">
        <v>31</v>
      </c>
      <c r="G46" s="23" t="s">
        <v>0</v>
      </c>
      <c r="H46" s="23" t="s">
        <v>44</v>
      </c>
      <c r="I46" s="24">
        <v>41364</v>
      </c>
      <c r="J46" s="24">
        <v>41414</v>
      </c>
      <c r="K46" s="24"/>
      <c r="L46" s="25">
        <v>173</v>
      </c>
      <c r="M46" s="26"/>
      <c r="N46" s="27">
        <f t="shared" si="11"/>
        <v>42278</v>
      </c>
      <c r="O46" s="27">
        <f t="shared" si="12"/>
        <v>42643</v>
      </c>
      <c r="P46" s="32">
        <f t="shared" si="17"/>
        <v>365</v>
      </c>
      <c r="Q46" s="31" t="str">
        <f t="shared" si="18"/>
        <v/>
      </c>
      <c r="R46" s="31" t="str">
        <f t="shared" si="19"/>
        <v/>
      </c>
      <c r="S46" s="28">
        <f>IF(A46="","",IF(I46&gt;DATE(2006,1,1),VLOOKUP(L46,'Barème TVS 1'!B:C,2),VLOOKUP(M46,'Barème TVS 3'!B:C,2)))</f>
        <v>18</v>
      </c>
      <c r="T46" s="28">
        <f>IF(A46="","",IF(K46&gt;0,0,IF(H46="Diesel et assimilé",VLOOKUP(I46,'Barème TVS 4'!B:D,3),IF(H46="Essence et assimilé",VLOOKUP(I46,'Barème TVS 4'!B:D,2),0))))</f>
        <v>40</v>
      </c>
      <c r="U46" s="29">
        <f t="shared" si="13"/>
        <v>1</v>
      </c>
      <c r="V46" s="29">
        <f t="shared" si="14"/>
        <v>1</v>
      </c>
      <c r="W46" s="29">
        <f t="shared" si="15"/>
        <v>1</v>
      </c>
      <c r="X46" s="29">
        <f t="shared" si="16"/>
        <v>1</v>
      </c>
      <c r="Y46" s="29">
        <f t="shared" si="20"/>
        <v>0</v>
      </c>
      <c r="Z46" s="29">
        <f t="shared" si="21"/>
        <v>4</v>
      </c>
      <c r="AA46" s="34">
        <f t="shared" si="22"/>
        <v>4</v>
      </c>
      <c r="AB46" s="29">
        <f t="shared" si="23"/>
        <v>0</v>
      </c>
      <c r="AC46" s="29">
        <f t="shared" si="24"/>
        <v>4</v>
      </c>
      <c r="AD46" s="30">
        <f t="shared" si="25"/>
        <v>4</v>
      </c>
      <c r="AE46" s="30">
        <f>IF(A46="","",IF(H46="Hybride",IF(L46&lt;110,IF(ROUND(((DATE(2015,9,30)-I46)/90),1)&lt;9,VLOOKUP(I46,'Trim Exonérés'!B:D,3),0),0),0))</f>
        <v>0</v>
      </c>
      <c r="AF46" s="30">
        <f t="shared" si="26"/>
        <v>4</v>
      </c>
      <c r="AG46" s="35">
        <f t="shared" si="27"/>
        <v>3154</v>
      </c>
    </row>
    <row r="47" spans="1:33" x14ac:dyDescent="0.25">
      <c r="A47" s="23" t="s">
        <v>98</v>
      </c>
      <c r="B47" s="23" t="s">
        <v>268</v>
      </c>
      <c r="C47" s="23" t="s">
        <v>220</v>
      </c>
      <c r="D47" s="23" t="s">
        <v>216</v>
      </c>
      <c r="E47" s="23"/>
      <c r="F47" s="23" t="s">
        <v>31</v>
      </c>
      <c r="G47" s="23" t="s">
        <v>0</v>
      </c>
      <c r="H47" s="23" t="s">
        <v>44</v>
      </c>
      <c r="I47" s="24">
        <v>41408</v>
      </c>
      <c r="J47" s="24">
        <v>41421</v>
      </c>
      <c r="K47" s="24"/>
      <c r="L47" s="25">
        <v>119</v>
      </c>
      <c r="M47" s="26"/>
      <c r="N47" s="27">
        <f t="shared" si="11"/>
        <v>42278</v>
      </c>
      <c r="O47" s="27">
        <f t="shared" si="12"/>
        <v>42643</v>
      </c>
      <c r="P47" s="32">
        <f t="shared" si="17"/>
        <v>365</v>
      </c>
      <c r="Q47" s="31" t="str">
        <f t="shared" si="18"/>
        <v/>
      </c>
      <c r="R47" s="31" t="str">
        <f t="shared" si="19"/>
        <v/>
      </c>
      <c r="S47" s="28">
        <f>IF(A47="","",IF(I47&gt;DATE(2006,1,1),VLOOKUP(L47,'Barème TVS 1'!B:C,2),VLOOKUP(M47,'Barème TVS 3'!B:C,2)))</f>
        <v>4</v>
      </c>
      <c r="T47" s="28">
        <f>IF(A47="","",IF(K47&gt;0,0,IF(H47="Diesel et assimilé",VLOOKUP(I47,'Barème TVS 4'!B:D,3),IF(H47="Essence et assimilé",VLOOKUP(I47,'Barème TVS 4'!B:D,2),0))))</f>
        <v>40</v>
      </c>
      <c r="U47" s="29">
        <f t="shared" si="13"/>
        <v>1</v>
      </c>
      <c r="V47" s="29">
        <f t="shared" si="14"/>
        <v>1</v>
      </c>
      <c r="W47" s="29">
        <f t="shared" si="15"/>
        <v>1</v>
      </c>
      <c r="X47" s="29">
        <f t="shared" si="16"/>
        <v>1</v>
      </c>
      <c r="Y47" s="29">
        <f t="shared" si="20"/>
        <v>0</v>
      </c>
      <c r="Z47" s="29">
        <f t="shared" si="21"/>
        <v>4</v>
      </c>
      <c r="AA47" s="34">
        <f t="shared" si="22"/>
        <v>4</v>
      </c>
      <c r="AB47" s="29">
        <f t="shared" si="23"/>
        <v>0</v>
      </c>
      <c r="AC47" s="29">
        <f t="shared" si="24"/>
        <v>4</v>
      </c>
      <c r="AD47" s="30">
        <f t="shared" si="25"/>
        <v>4</v>
      </c>
      <c r="AE47" s="30">
        <f>IF(A47="","",IF(H47="Hybride",IF(L47&lt;110,IF(ROUND(((DATE(2015,9,30)-I47)/90),1)&lt;9,VLOOKUP(I47,'Trim Exonérés'!B:D,3),0),0),0))</f>
        <v>0</v>
      </c>
      <c r="AF47" s="30">
        <f t="shared" si="26"/>
        <v>4</v>
      </c>
      <c r="AG47" s="35">
        <f t="shared" si="27"/>
        <v>516</v>
      </c>
    </row>
    <row r="48" spans="1:33" x14ac:dyDescent="0.25">
      <c r="A48" s="23" t="s">
        <v>97</v>
      </c>
      <c r="B48" s="23" t="s">
        <v>267</v>
      </c>
      <c r="C48" s="23" t="s">
        <v>220</v>
      </c>
      <c r="D48" s="23" t="s">
        <v>216</v>
      </c>
      <c r="E48" s="23"/>
      <c r="F48" s="23" t="s">
        <v>31</v>
      </c>
      <c r="G48" s="23" t="s">
        <v>0</v>
      </c>
      <c r="H48" s="23" t="s">
        <v>44</v>
      </c>
      <c r="I48" s="24">
        <v>41408</v>
      </c>
      <c r="J48" s="24">
        <v>41422</v>
      </c>
      <c r="K48" s="24"/>
      <c r="L48" s="25">
        <v>146</v>
      </c>
      <c r="M48" s="26"/>
      <c r="N48" s="27">
        <f t="shared" si="11"/>
        <v>42278</v>
      </c>
      <c r="O48" s="27">
        <f t="shared" si="12"/>
        <v>42643</v>
      </c>
      <c r="P48" s="32">
        <f t="shared" si="17"/>
        <v>365</v>
      </c>
      <c r="Q48" s="31" t="str">
        <f t="shared" si="18"/>
        <v/>
      </c>
      <c r="R48" s="31" t="str">
        <f t="shared" si="19"/>
        <v/>
      </c>
      <c r="S48" s="28">
        <f>IF(A48="","",IF(I48&gt;DATE(2006,1,1),VLOOKUP(L48,'Barème TVS 1'!B:C,2),VLOOKUP(M48,'Barème TVS 3'!B:C,2)))</f>
        <v>11.5</v>
      </c>
      <c r="T48" s="28">
        <f>IF(A48="","",IF(K48&gt;0,0,IF(H48="Diesel et assimilé",VLOOKUP(I48,'Barème TVS 4'!B:D,3),IF(H48="Essence et assimilé",VLOOKUP(I48,'Barème TVS 4'!B:D,2),0))))</f>
        <v>40</v>
      </c>
      <c r="U48" s="29">
        <f t="shared" si="13"/>
        <v>1</v>
      </c>
      <c r="V48" s="29">
        <f t="shared" si="14"/>
        <v>1</v>
      </c>
      <c r="W48" s="29">
        <f t="shared" si="15"/>
        <v>1</v>
      </c>
      <c r="X48" s="29">
        <f t="shared" si="16"/>
        <v>1</v>
      </c>
      <c r="Y48" s="29">
        <f t="shared" si="20"/>
        <v>0</v>
      </c>
      <c r="Z48" s="29">
        <f t="shared" si="21"/>
        <v>4</v>
      </c>
      <c r="AA48" s="34">
        <f t="shared" si="22"/>
        <v>4</v>
      </c>
      <c r="AB48" s="29">
        <f t="shared" si="23"/>
        <v>0</v>
      </c>
      <c r="AC48" s="29">
        <f t="shared" si="24"/>
        <v>4</v>
      </c>
      <c r="AD48" s="30">
        <f t="shared" si="25"/>
        <v>4</v>
      </c>
      <c r="AE48" s="30">
        <f>IF(A48="","",IF(H48="Hybride",IF(L48&lt;110,IF(ROUND(((DATE(2015,9,30)-I48)/90),1)&lt;9,VLOOKUP(I48,'Trim Exonérés'!B:D,3),0),0),0))</f>
        <v>0</v>
      </c>
      <c r="AF48" s="30">
        <f t="shared" si="26"/>
        <v>4</v>
      </c>
      <c r="AG48" s="35">
        <f t="shared" si="27"/>
        <v>1719</v>
      </c>
    </row>
    <row r="49" spans="1:33" x14ac:dyDescent="0.25">
      <c r="A49" s="23" t="s">
        <v>101</v>
      </c>
      <c r="B49" s="23" t="s">
        <v>271</v>
      </c>
      <c r="C49" s="23" t="s">
        <v>220</v>
      </c>
      <c r="D49" s="23" t="s">
        <v>216</v>
      </c>
      <c r="E49" s="23"/>
      <c r="F49" s="23" t="s">
        <v>31</v>
      </c>
      <c r="G49" s="23" t="s">
        <v>0</v>
      </c>
      <c r="H49" s="23" t="s">
        <v>44</v>
      </c>
      <c r="I49" s="24">
        <v>41421</v>
      </c>
      <c r="J49" s="24">
        <v>41425</v>
      </c>
      <c r="K49" s="24"/>
      <c r="L49" s="25">
        <v>158</v>
      </c>
      <c r="M49" s="26"/>
      <c r="N49" s="27">
        <f t="shared" si="11"/>
        <v>42278</v>
      </c>
      <c r="O49" s="27">
        <f t="shared" si="12"/>
        <v>42643</v>
      </c>
      <c r="P49" s="32">
        <f t="shared" si="17"/>
        <v>365</v>
      </c>
      <c r="Q49" s="31" t="str">
        <f t="shared" si="18"/>
        <v/>
      </c>
      <c r="R49" s="31" t="str">
        <f t="shared" si="19"/>
        <v/>
      </c>
      <c r="S49" s="28">
        <f>IF(A49="","",IF(I49&gt;DATE(2006,1,1),VLOOKUP(L49,'Barème TVS 1'!B:C,2),VLOOKUP(M49,'Barème TVS 3'!B:C,2)))</f>
        <v>11.5</v>
      </c>
      <c r="T49" s="28">
        <f>IF(A49="","",IF(K49&gt;0,0,IF(H49="Diesel et assimilé",VLOOKUP(I49,'Barème TVS 4'!B:D,3),IF(H49="Essence et assimilé",VLOOKUP(I49,'Barème TVS 4'!B:D,2),0))))</f>
        <v>40</v>
      </c>
      <c r="U49" s="29">
        <f t="shared" si="13"/>
        <v>1</v>
      </c>
      <c r="V49" s="29">
        <f t="shared" si="14"/>
        <v>1</v>
      </c>
      <c r="W49" s="29">
        <f t="shared" si="15"/>
        <v>1</v>
      </c>
      <c r="X49" s="29">
        <f t="shared" si="16"/>
        <v>1</v>
      </c>
      <c r="Y49" s="29">
        <f t="shared" si="20"/>
        <v>0</v>
      </c>
      <c r="Z49" s="29">
        <f t="shared" si="21"/>
        <v>4</v>
      </c>
      <c r="AA49" s="34">
        <f t="shared" si="22"/>
        <v>4</v>
      </c>
      <c r="AB49" s="29">
        <f t="shared" si="23"/>
        <v>0</v>
      </c>
      <c r="AC49" s="29">
        <f t="shared" si="24"/>
        <v>4</v>
      </c>
      <c r="AD49" s="30">
        <f t="shared" si="25"/>
        <v>4</v>
      </c>
      <c r="AE49" s="30">
        <f>IF(A49="","",IF(H49="Hybride",IF(L49&lt;110,IF(ROUND(((DATE(2015,9,30)-I49)/90),1)&lt;9,VLOOKUP(I49,'Trim Exonérés'!B:D,3),0),0),0))</f>
        <v>0</v>
      </c>
      <c r="AF49" s="30">
        <f t="shared" si="26"/>
        <v>4</v>
      </c>
      <c r="AG49" s="35">
        <f t="shared" si="27"/>
        <v>1857</v>
      </c>
    </row>
    <row r="50" spans="1:33" x14ac:dyDescent="0.25">
      <c r="A50" s="23" t="s">
        <v>94</v>
      </c>
      <c r="B50" s="23" t="s">
        <v>264</v>
      </c>
      <c r="C50" s="23" t="s">
        <v>220</v>
      </c>
      <c r="D50" s="23" t="s">
        <v>216</v>
      </c>
      <c r="E50" s="23"/>
      <c r="F50" s="23" t="s">
        <v>31</v>
      </c>
      <c r="G50" s="23" t="s">
        <v>0</v>
      </c>
      <c r="H50" s="23" t="s">
        <v>44</v>
      </c>
      <c r="I50" s="24">
        <v>41400</v>
      </c>
      <c r="J50" s="24">
        <v>41426</v>
      </c>
      <c r="K50" s="24"/>
      <c r="L50" s="25">
        <v>118</v>
      </c>
      <c r="M50" s="26"/>
      <c r="N50" s="27">
        <f t="shared" si="11"/>
        <v>42278</v>
      </c>
      <c r="O50" s="27">
        <f t="shared" si="12"/>
        <v>42643</v>
      </c>
      <c r="P50" s="32">
        <f t="shared" si="17"/>
        <v>365</v>
      </c>
      <c r="Q50" s="31" t="str">
        <f t="shared" si="18"/>
        <v/>
      </c>
      <c r="R50" s="31" t="str">
        <f t="shared" si="19"/>
        <v/>
      </c>
      <c r="S50" s="28">
        <f>IF(A50="","",IF(I50&gt;DATE(2006,1,1),VLOOKUP(L50,'Barème TVS 1'!B:C,2),VLOOKUP(M50,'Barème TVS 3'!B:C,2)))</f>
        <v>4</v>
      </c>
      <c r="T50" s="28">
        <f>IF(A50="","",IF(K50&gt;0,0,IF(H50="Diesel et assimilé",VLOOKUP(I50,'Barème TVS 4'!B:D,3),IF(H50="Essence et assimilé",VLOOKUP(I50,'Barème TVS 4'!B:D,2),0))))</f>
        <v>40</v>
      </c>
      <c r="U50" s="29">
        <f t="shared" si="13"/>
        <v>1</v>
      </c>
      <c r="V50" s="29">
        <f t="shared" si="14"/>
        <v>1</v>
      </c>
      <c r="W50" s="29">
        <f t="shared" si="15"/>
        <v>1</v>
      </c>
      <c r="X50" s="29">
        <f t="shared" si="16"/>
        <v>1</v>
      </c>
      <c r="Y50" s="29">
        <f t="shared" si="20"/>
        <v>0</v>
      </c>
      <c r="Z50" s="29">
        <f t="shared" si="21"/>
        <v>4</v>
      </c>
      <c r="AA50" s="34">
        <f t="shared" si="22"/>
        <v>4</v>
      </c>
      <c r="AB50" s="29">
        <f t="shared" si="23"/>
        <v>0</v>
      </c>
      <c r="AC50" s="29">
        <f t="shared" si="24"/>
        <v>4</v>
      </c>
      <c r="AD50" s="30">
        <f t="shared" si="25"/>
        <v>4</v>
      </c>
      <c r="AE50" s="30">
        <f>IF(A50="","",IF(H50="Hybride",IF(L50&lt;110,IF(ROUND(((DATE(2015,9,30)-I50)/90),1)&lt;9,VLOOKUP(I50,'Trim Exonérés'!B:D,3),0),0),0))</f>
        <v>0</v>
      </c>
      <c r="AF50" s="30">
        <f t="shared" si="26"/>
        <v>4</v>
      </c>
      <c r="AG50" s="35">
        <f t="shared" si="27"/>
        <v>512</v>
      </c>
    </row>
    <row r="51" spans="1:33" x14ac:dyDescent="0.25">
      <c r="A51" s="23" t="s">
        <v>95</v>
      </c>
      <c r="B51" s="23" t="s">
        <v>265</v>
      </c>
      <c r="C51" s="23" t="s">
        <v>220</v>
      </c>
      <c r="D51" s="23" t="s">
        <v>216</v>
      </c>
      <c r="E51" s="23"/>
      <c r="F51" s="23" t="s">
        <v>31</v>
      </c>
      <c r="G51" s="23" t="s">
        <v>0</v>
      </c>
      <c r="H51" s="23" t="s">
        <v>44</v>
      </c>
      <c r="I51" s="24">
        <v>41400</v>
      </c>
      <c r="J51" s="24">
        <v>41428</v>
      </c>
      <c r="K51" s="24"/>
      <c r="L51" s="25">
        <v>148</v>
      </c>
      <c r="M51" s="26"/>
      <c r="N51" s="27">
        <f t="shared" si="11"/>
        <v>42278</v>
      </c>
      <c r="O51" s="27">
        <f t="shared" si="12"/>
        <v>42643</v>
      </c>
      <c r="P51" s="32">
        <f t="shared" si="17"/>
        <v>365</v>
      </c>
      <c r="Q51" s="31" t="str">
        <f t="shared" si="18"/>
        <v/>
      </c>
      <c r="R51" s="31" t="str">
        <f t="shared" si="19"/>
        <v/>
      </c>
      <c r="S51" s="28">
        <f>IF(A51="","",IF(I51&gt;DATE(2006,1,1),VLOOKUP(L51,'Barème TVS 1'!B:C,2),VLOOKUP(M51,'Barème TVS 3'!B:C,2)))</f>
        <v>11.5</v>
      </c>
      <c r="T51" s="28">
        <f>IF(A51="","",IF(K51&gt;0,0,IF(H51="Diesel et assimilé",VLOOKUP(I51,'Barème TVS 4'!B:D,3),IF(H51="Essence et assimilé",VLOOKUP(I51,'Barème TVS 4'!B:D,2),0))))</f>
        <v>40</v>
      </c>
      <c r="U51" s="29">
        <f t="shared" si="13"/>
        <v>1</v>
      </c>
      <c r="V51" s="29">
        <f t="shared" si="14"/>
        <v>1</v>
      </c>
      <c r="W51" s="29">
        <f t="shared" si="15"/>
        <v>1</v>
      </c>
      <c r="X51" s="29">
        <f t="shared" si="16"/>
        <v>1</v>
      </c>
      <c r="Y51" s="29">
        <f t="shared" si="20"/>
        <v>0</v>
      </c>
      <c r="Z51" s="29">
        <f t="shared" si="21"/>
        <v>4</v>
      </c>
      <c r="AA51" s="34">
        <f t="shared" si="22"/>
        <v>4</v>
      </c>
      <c r="AB51" s="29">
        <f t="shared" si="23"/>
        <v>0</v>
      </c>
      <c r="AC51" s="29">
        <f t="shared" si="24"/>
        <v>4</v>
      </c>
      <c r="AD51" s="30">
        <f t="shared" si="25"/>
        <v>4</v>
      </c>
      <c r="AE51" s="30">
        <f>IF(A51="","",IF(H51="Hybride",IF(L51&lt;110,IF(ROUND(((DATE(2015,9,30)-I51)/90),1)&lt;9,VLOOKUP(I51,'Trim Exonérés'!B:D,3),0),0),0))</f>
        <v>0</v>
      </c>
      <c r="AF51" s="30">
        <f t="shared" si="26"/>
        <v>4</v>
      </c>
      <c r="AG51" s="35">
        <f t="shared" si="27"/>
        <v>1742</v>
      </c>
    </row>
    <row r="52" spans="1:33" x14ac:dyDescent="0.25">
      <c r="A52" s="23" t="s">
        <v>99</v>
      </c>
      <c r="B52" s="23" t="s">
        <v>269</v>
      </c>
      <c r="C52" s="23" t="s">
        <v>220</v>
      </c>
      <c r="D52" s="23" t="s">
        <v>216</v>
      </c>
      <c r="E52" s="23"/>
      <c r="F52" s="23" t="s">
        <v>31</v>
      </c>
      <c r="G52" s="23" t="s">
        <v>0</v>
      </c>
      <c r="H52" s="23" t="s">
        <v>44</v>
      </c>
      <c r="I52" s="24">
        <v>41411</v>
      </c>
      <c r="J52" s="24">
        <v>41428</v>
      </c>
      <c r="K52" s="24"/>
      <c r="L52" s="25">
        <v>115</v>
      </c>
      <c r="M52" s="26"/>
      <c r="N52" s="27">
        <f t="shared" si="11"/>
        <v>42278</v>
      </c>
      <c r="O52" s="27">
        <f t="shared" si="12"/>
        <v>42643</v>
      </c>
      <c r="P52" s="32">
        <f t="shared" si="17"/>
        <v>365</v>
      </c>
      <c r="Q52" s="31" t="str">
        <f t="shared" si="18"/>
        <v/>
      </c>
      <c r="R52" s="31" t="str">
        <f t="shared" si="19"/>
        <v/>
      </c>
      <c r="S52" s="28">
        <f>IF(A52="","",IF(I52&gt;DATE(2006,1,1),VLOOKUP(L52,'Barème TVS 1'!B:C,2),VLOOKUP(M52,'Barème TVS 3'!B:C,2)))</f>
        <v>4</v>
      </c>
      <c r="T52" s="28">
        <f>IF(A52="","",IF(K52&gt;0,0,IF(H52="Diesel et assimilé",VLOOKUP(I52,'Barème TVS 4'!B:D,3),IF(H52="Essence et assimilé",VLOOKUP(I52,'Barème TVS 4'!B:D,2),0))))</f>
        <v>40</v>
      </c>
      <c r="U52" s="29">
        <f t="shared" si="13"/>
        <v>1</v>
      </c>
      <c r="V52" s="29">
        <f t="shared" si="14"/>
        <v>1</v>
      </c>
      <c r="W52" s="29">
        <f t="shared" si="15"/>
        <v>1</v>
      </c>
      <c r="X52" s="29">
        <f t="shared" si="16"/>
        <v>1</v>
      </c>
      <c r="Y52" s="29">
        <f t="shared" si="20"/>
        <v>0</v>
      </c>
      <c r="Z52" s="29">
        <f t="shared" si="21"/>
        <v>4</v>
      </c>
      <c r="AA52" s="34">
        <f t="shared" si="22"/>
        <v>4</v>
      </c>
      <c r="AB52" s="29">
        <f t="shared" si="23"/>
        <v>0</v>
      </c>
      <c r="AC52" s="29">
        <f t="shared" si="24"/>
        <v>4</v>
      </c>
      <c r="AD52" s="30">
        <f t="shared" si="25"/>
        <v>4</v>
      </c>
      <c r="AE52" s="30">
        <f>IF(A52="","",IF(H52="Hybride",IF(L52&lt;110,IF(ROUND(((DATE(2015,9,30)-I52)/90),1)&lt;9,VLOOKUP(I52,'Trim Exonérés'!B:D,3),0),0),0))</f>
        <v>0</v>
      </c>
      <c r="AF52" s="30">
        <f t="shared" si="26"/>
        <v>4</v>
      </c>
      <c r="AG52" s="35">
        <f t="shared" si="27"/>
        <v>500</v>
      </c>
    </row>
    <row r="53" spans="1:33" x14ac:dyDescent="0.25">
      <c r="A53" s="23" t="s">
        <v>100</v>
      </c>
      <c r="B53" s="23" t="s">
        <v>270</v>
      </c>
      <c r="C53" s="23" t="s">
        <v>220</v>
      </c>
      <c r="D53" s="23" t="s">
        <v>216</v>
      </c>
      <c r="E53" s="23"/>
      <c r="F53" s="23" t="s">
        <v>31</v>
      </c>
      <c r="G53" s="23" t="s">
        <v>0</v>
      </c>
      <c r="H53" s="23" t="s">
        <v>44</v>
      </c>
      <c r="I53" s="24">
        <v>41414</v>
      </c>
      <c r="J53" s="24">
        <v>41428</v>
      </c>
      <c r="K53" s="24"/>
      <c r="L53" s="25">
        <v>130</v>
      </c>
      <c r="M53" s="26"/>
      <c r="N53" s="27">
        <f t="shared" si="11"/>
        <v>42278</v>
      </c>
      <c r="O53" s="27">
        <f t="shared" si="12"/>
        <v>42643</v>
      </c>
      <c r="P53" s="32">
        <f t="shared" si="17"/>
        <v>365</v>
      </c>
      <c r="Q53" s="31" t="str">
        <f t="shared" si="18"/>
        <v/>
      </c>
      <c r="R53" s="31" t="str">
        <f t="shared" si="19"/>
        <v/>
      </c>
      <c r="S53" s="28">
        <f>IF(A53="","",IF(I53&gt;DATE(2006,1,1),VLOOKUP(L53,'Barème TVS 1'!B:C,2),VLOOKUP(M53,'Barème TVS 3'!B:C,2)))</f>
        <v>5.5</v>
      </c>
      <c r="T53" s="28">
        <f>IF(A53="","",IF(K53&gt;0,0,IF(H53="Diesel et assimilé",VLOOKUP(I53,'Barème TVS 4'!B:D,3),IF(H53="Essence et assimilé",VLOOKUP(I53,'Barème TVS 4'!B:D,2),0))))</f>
        <v>40</v>
      </c>
      <c r="U53" s="29">
        <f t="shared" si="13"/>
        <v>1</v>
      </c>
      <c r="V53" s="29">
        <f t="shared" si="14"/>
        <v>1</v>
      </c>
      <c r="W53" s="29">
        <f t="shared" si="15"/>
        <v>1</v>
      </c>
      <c r="X53" s="29">
        <f t="shared" si="16"/>
        <v>1</v>
      </c>
      <c r="Y53" s="29">
        <f t="shared" si="20"/>
        <v>0</v>
      </c>
      <c r="Z53" s="29">
        <f t="shared" si="21"/>
        <v>4</v>
      </c>
      <c r="AA53" s="34">
        <f t="shared" si="22"/>
        <v>4</v>
      </c>
      <c r="AB53" s="29">
        <f t="shared" si="23"/>
        <v>0</v>
      </c>
      <c r="AC53" s="29">
        <f t="shared" si="24"/>
        <v>4</v>
      </c>
      <c r="AD53" s="30">
        <f t="shared" si="25"/>
        <v>4</v>
      </c>
      <c r="AE53" s="30">
        <f>IF(A53="","",IF(H53="Hybride",IF(L53&lt;110,IF(ROUND(((DATE(2015,9,30)-I53)/90),1)&lt;9,VLOOKUP(I53,'Trim Exonérés'!B:D,3),0),0),0))</f>
        <v>0</v>
      </c>
      <c r="AF53" s="30">
        <f t="shared" si="26"/>
        <v>4</v>
      </c>
      <c r="AG53" s="35">
        <f t="shared" si="27"/>
        <v>755</v>
      </c>
    </row>
    <row r="54" spans="1:33" x14ac:dyDescent="0.25">
      <c r="A54" s="23" t="s">
        <v>102</v>
      </c>
      <c r="B54" s="23" t="s">
        <v>272</v>
      </c>
      <c r="C54" s="23" t="s">
        <v>220</v>
      </c>
      <c r="D54" s="23" t="s">
        <v>216</v>
      </c>
      <c r="E54" s="23"/>
      <c r="F54" s="23" t="s">
        <v>31</v>
      </c>
      <c r="G54" s="23" t="s">
        <v>0</v>
      </c>
      <c r="H54" s="23" t="s">
        <v>44</v>
      </c>
      <c r="I54" s="24">
        <v>41413</v>
      </c>
      <c r="J54" s="24">
        <v>41429</v>
      </c>
      <c r="K54" s="24"/>
      <c r="L54" s="25">
        <v>135</v>
      </c>
      <c r="M54" s="26"/>
      <c r="N54" s="27">
        <f t="shared" si="11"/>
        <v>42278</v>
      </c>
      <c r="O54" s="27">
        <f t="shared" si="12"/>
        <v>42643</v>
      </c>
      <c r="P54" s="32">
        <f t="shared" si="17"/>
        <v>365</v>
      </c>
      <c r="Q54" s="31" t="str">
        <f t="shared" si="18"/>
        <v/>
      </c>
      <c r="R54" s="31" t="str">
        <f t="shared" si="19"/>
        <v/>
      </c>
      <c r="S54" s="28">
        <f>IF(A54="","",IF(I54&gt;DATE(2006,1,1),VLOOKUP(L54,'Barème TVS 1'!B:C,2),VLOOKUP(M54,'Barème TVS 3'!B:C,2)))</f>
        <v>5.5</v>
      </c>
      <c r="T54" s="28">
        <f>IF(A54="","",IF(K54&gt;0,0,IF(H54="Diesel et assimilé",VLOOKUP(I54,'Barème TVS 4'!B:D,3),IF(H54="Essence et assimilé",VLOOKUP(I54,'Barème TVS 4'!B:D,2),0))))</f>
        <v>40</v>
      </c>
      <c r="U54" s="29">
        <f t="shared" si="13"/>
        <v>1</v>
      </c>
      <c r="V54" s="29">
        <f t="shared" si="14"/>
        <v>1</v>
      </c>
      <c r="W54" s="29">
        <f t="shared" si="15"/>
        <v>1</v>
      </c>
      <c r="X54" s="29">
        <f t="shared" si="16"/>
        <v>1</v>
      </c>
      <c r="Y54" s="29">
        <f t="shared" si="20"/>
        <v>0</v>
      </c>
      <c r="Z54" s="29">
        <f t="shared" si="21"/>
        <v>4</v>
      </c>
      <c r="AA54" s="34">
        <f t="shared" si="22"/>
        <v>4</v>
      </c>
      <c r="AB54" s="29">
        <f t="shared" si="23"/>
        <v>0</v>
      </c>
      <c r="AC54" s="29">
        <f t="shared" si="24"/>
        <v>4</v>
      </c>
      <c r="AD54" s="30">
        <f t="shared" si="25"/>
        <v>4</v>
      </c>
      <c r="AE54" s="30">
        <f>IF(A54="","",IF(H54="Hybride",IF(L54&lt;110,IF(ROUND(((DATE(2015,9,30)-I54)/90),1)&lt;9,VLOOKUP(I54,'Trim Exonérés'!B:D,3),0),0),0))</f>
        <v>0</v>
      </c>
      <c r="AF54" s="30">
        <f t="shared" si="26"/>
        <v>4</v>
      </c>
      <c r="AG54" s="35">
        <f t="shared" si="27"/>
        <v>782.5</v>
      </c>
    </row>
    <row r="55" spans="1:33" x14ac:dyDescent="0.25">
      <c r="A55" s="23" t="s">
        <v>103</v>
      </c>
      <c r="B55" s="23" t="s">
        <v>273</v>
      </c>
      <c r="C55" s="23" t="s">
        <v>220</v>
      </c>
      <c r="D55" s="23" t="s">
        <v>216</v>
      </c>
      <c r="E55" s="23"/>
      <c r="F55" s="23" t="s">
        <v>31</v>
      </c>
      <c r="G55" s="23" t="s">
        <v>0</v>
      </c>
      <c r="H55" s="23" t="s">
        <v>44</v>
      </c>
      <c r="I55" s="24">
        <v>41427</v>
      </c>
      <c r="J55" s="24">
        <v>41447</v>
      </c>
      <c r="K55" s="24"/>
      <c r="L55" s="25">
        <v>148</v>
      </c>
      <c r="M55" s="26"/>
      <c r="N55" s="27">
        <f t="shared" si="11"/>
        <v>42278</v>
      </c>
      <c r="O55" s="27">
        <f t="shared" si="12"/>
        <v>42643</v>
      </c>
      <c r="P55" s="32">
        <f t="shared" si="17"/>
        <v>365</v>
      </c>
      <c r="Q55" s="31" t="str">
        <f t="shared" si="18"/>
        <v/>
      </c>
      <c r="R55" s="31" t="str">
        <f t="shared" si="19"/>
        <v/>
      </c>
      <c r="S55" s="28">
        <f>IF(A55="","",IF(I55&gt;DATE(2006,1,1),VLOOKUP(L55,'Barème TVS 1'!B:C,2),VLOOKUP(M55,'Barème TVS 3'!B:C,2)))</f>
        <v>11.5</v>
      </c>
      <c r="T55" s="28">
        <f>IF(A55="","",IF(K55&gt;0,0,IF(H55="Diesel et assimilé",VLOOKUP(I55,'Barème TVS 4'!B:D,3),IF(H55="Essence et assimilé",VLOOKUP(I55,'Barème TVS 4'!B:D,2),0))))</f>
        <v>40</v>
      </c>
      <c r="U55" s="29">
        <f t="shared" si="13"/>
        <v>1</v>
      </c>
      <c r="V55" s="29">
        <f t="shared" si="14"/>
        <v>1</v>
      </c>
      <c r="W55" s="29">
        <f t="shared" si="15"/>
        <v>1</v>
      </c>
      <c r="X55" s="29">
        <f t="shared" si="16"/>
        <v>1</v>
      </c>
      <c r="Y55" s="29">
        <f t="shared" si="20"/>
        <v>0</v>
      </c>
      <c r="Z55" s="29">
        <f t="shared" si="21"/>
        <v>4</v>
      </c>
      <c r="AA55" s="34">
        <f t="shared" si="22"/>
        <v>4</v>
      </c>
      <c r="AB55" s="29">
        <f t="shared" si="23"/>
        <v>0</v>
      </c>
      <c r="AC55" s="29">
        <f t="shared" si="24"/>
        <v>4</v>
      </c>
      <c r="AD55" s="30">
        <f t="shared" si="25"/>
        <v>4</v>
      </c>
      <c r="AE55" s="30">
        <f>IF(A55="","",IF(H55="Hybride",IF(L55&lt;110,IF(ROUND(((DATE(2015,9,30)-I55)/90),1)&lt;9,VLOOKUP(I55,'Trim Exonérés'!B:D,3),0),0),0))</f>
        <v>0</v>
      </c>
      <c r="AF55" s="30">
        <f t="shared" si="26"/>
        <v>4</v>
      </c>
      <c r="AG55" s="35">
        <f t="shared" si="27"/>
        <v>1742</v>
      </c>
    </row>
    <row r="56" spans="1:33" x14ac:dyDescent="0.25">
      <c r="A56" s="23" t="s">
        <v>106</v>
      </c>
      <c r="B56" s="23" t="s">
        <v>276</v>
      </c>
      <c r="C56" s="23" t="s">
        <v>220</v>
      </c>
      <c r="D56" s="23" t="s">
        <v>216</v>
      </c>
      <c r="E56" s="23"/>
      <c r="F56" s="23" t="s">
        <v>31</v>
      </c>
      <c r="G56" s="23" t="s">
        <v>0</v>
      </c>
      <c r="H56" s="23" t="s">
        <v>44</v>
      </c>
      <c r="I56" s="24">
        <v>41441</v>
      </c>
      <c r="J56" s="24">
        <v>41448</v>
      </c>
      <c r="K56" s="24"/>
      <c r="L56" s="25">
        <v>135</v>
      </c>
      <c r="M56" s="26"/>
      <c r="N56" s="27">
        <f t="shared" si="11"/>
        <v>42278</v>
      </c>
      <c r="O56" s="27">
        <f t="shared" si="12"/>
        <v>42643</v>
      </c>
      <c r="P56" s="32">
        <f t="shared" si="17"/>
        <v>365</v>
      </c>
      <c r="Q56" s="31" t="str">
        <f t="shared" si="18"/>
        <v/>
      </c>
      <c r="R56" s="31" t="str">
        <f t="shared" si="19"/>
        <v/>
      </c>
      <c r="S56" s="28">
        <f>IF(A56="","",IF(I56&gt;DATE(2006,1,1),VLOOKUP(L56,'Barème TVS 1'!B:C,2),VLOOKUP(M56,'Barème TVS 3'!B:C,2)))</f>
        <v>5.5</v>
      </c>
      <c r="T56" s="28">
        <f>IF(A56="","",IF(K56&gt;0,0,IF(H56="Diesel et assimilé",VLOOKUP(I56,'Barème TVS 4'!B:D,3),IF(H56="Essence et assimilé",VLOOKUP(I56,'Barème TVS 4'!B:D,2),0))))</f>
        <v>40</v>
      </c>
      <c r="U56" s="29">
        <f t="shared" si="13"/>
        <v>1</v>
      </c>
      <c r="V56" s="29">
        <f t="shared" si="14"/>
        <v>1</v>
      </c>
      <c r="W56" s="29">
        <f t="shared" si="15"/>
        <v>1</v>
      </c>
      <c r="X56" s="29">
        <f t="shared" si="16"/>
        <v>1</v>
      </c>
      <c r="Y56" s="29">
        <f t="shared" si="20"/>
        <v>0</v>
      </c>
      <c r="Z56" s="29">
        <f t="shared" si="21"/>
        <v>4</v>
      </c>
      <c r="AA56" s="34">
        <f t="shared" si="22"/>
        <v>4</v>
      </c>
      <c r="AB56" s="29">
        <f t="shared" si="23"/>
        <v>0</v>
      </c>
      <c r="AC56" s="29">
        <f t="shared" si="24"/>
        <v>4</v>
      </c>
      <c r="AD56" s="30">
        <f t="shared" si="25"/>
        <v>4</v>
      </c>
      <c r="AE56" s="30">
        <f>IF(A56="","",IF(H56="Hybride",IF(L56&lt;110,IF(ROUND(((DATE(2015,9,30)-I56)/90),1)&lt;9,VLOOKUP(I56,'Trim Exonérés'!B:D,3),0),0),0))</f>
        <v>0</v>
      </c>
      <c r="AF56" s="30">
        <f t="shared" si="26"/>
        <v>4</v>
      </c>
      <c r="AG56" s="35">
        <f t="shared" si="27"/>
        <v>782.5</v>
      </c>
    </row>
    <row r="57" spans="1:33" x14ac:dyDescent="0.25">
      <c r="A57" s="23" t="s">
        <v>105</v>
      </c>
      <c r="B57" s="23" t="s">
        <v>275</v>
      </c>
      <c r="C57" s="23" t="s">
        <v>220</v>
      </c>
      <c r="D57" s="23" t="s">
        <v>216</v>
      </c>
      <c r="E57" s="23"/>
      <c r="F57" s="23" t="s">
        <v>31</v>
      </c>
      <c r="G57" s="23" t="s">
        <v>0</v>
      </c>
      <c r="H57" s="23" t="s">
        <v>44</v>
      </c>
      <c r="I57" s="24">
        <v>41442</v>
      </c>
      <c r="J57" s="24">
        <v>41449</v>
      </c>
      <c r="K57" s="24"/>
      <c r="L57" s="25">
        <v>155</v>
      </c>
      <c r="M57" s="26"/>
      <c r="N57" s="27">
        <f t="shared" si="11"/>
        <v>42278</v>
      </c>
      <c r="O57" s="27">
        <f t="shared" si="12"/>
        <v>42643</v>
      </c>
      <c r="P57" s="32">
        <f t="shared" si="17"/>
        <v>365</v>
      </c>
      <c r="Q57" s="31" t="str">
        <f t="shared" si="18"/>
        <v/>
      </c>
      <c r="R57" s="31" t="str">
        <f t="shared" si="19"/>
        <v/>
      </c>
      <c r="S57" s="28">
        <f>IF(A57="","",IF(I57&gt;DATE(2006,1,1),VLOOKUP(L57,'Barème TVS 1'!B:C,2),VLOOKUP(M57,'Barème TVS 3'!B:C,2)))</f>
        <v>11.5</v>
      </c>
      <c r="T57" s="28">
        <f>IF(A57="","",IF(K57&gt;0,0,IF(H57="Diesel et assimilé",VLOOKUP(I57,'Barème TVS 4'!B:D,3),IF(H57="Essence et assimilé",VLOOKUP(I57,'Barème TVS 4'!B:D,2),0))))</f>
        <v>40</v>
      </c>
      <c r="U57" s="29">
        <f t="shared" si="13"/>
        <v>1</v>
      </c>
      <c r="V57" s="29">
        <f t="shared" si="14"/>
        <v>1</v>
      </c>
      <c r="W57" s="29">
        <f t="shared" si="15"/>
        <v>1</v>
      </c>
      <c r="X57" s="29">
        <f t="shared" si="16"/>
        <v>1</v>
      </c>
      <c r="Y57" s="29">
        <f t="shared" si="20"/>
        <v>0</v>
      </c>
      <c r="Z57" s="29">
        <f t="shared" si="21"/>
        <v>4</v>
      </c>
      <c r="AA57" s="34">
        <f t="shared" si="22"/>
        <v>4</v>
      </c>
      <c r="AB57" s="29">
        <f t="shared" si="23"/>
        <v>0</v>
      </c>
      <c r="AC57" s="29">
        <f t="shared" si="24"/>
        <v>4</v>
      </c>
      <c r="AD57" s="30">
        <f t="shared" si="25"/>
        <v>4</v>
      </c>
      <c r="AE57" s="30">
        <f>IF(A57="","",IF(H57="Hybride",IF(L57&lt;110,IF(ROUND(((DATE(2015,9,30)-I57)/90),1)&lt;9,VLOOKUP(I57,'Trim Exonérés'!B:D,3),0),0),0))</f>
        <v>0</v>
      </c>
      <c r="AF57" s="30">
        <f t="shared" si="26"/>
        <v>4</v>
      </c>
      <c r="AG57" s="35">
        <f t="shared" si="27"/>
        <v>1822.5</v>
      </c>
    </row>
    <row r="58" spans="1:33" x14ac:dyDescent="0.25">
      <c r="A58" s="23" t="s">
        <v>104</v>
      </c>
      <c r="B58" s="23" t="s">
        <v>274</v>
      </c>
      <c r="C58" s="23" t="s">
        <v>220</v>
      </c>
      <c r="D58" s="23" t="s">
        <v>216</v>
      </c>
      <c r="E58" s="23"/>
      <c r="F58" s="23" t="s">
        <v>31</v>
      </c>
      <c r="G58" s="23" t="s">
        <v>0</v>
      </c>
      <c r="H58" s="23" t="s">
        <v>44</v>
      </c>
      <c r="I58" s="24">
        <v>41432</v>
      </c>
      <c r="J58" s="24">
        <v>41460</v>
      </c>
      <c r="K58" s="24"/>
      <c r="L58" s="25">
        <v>195</v>
      </c>
      <c r="M58" s="26"/>
      <c r="N58" s="27">
        <f t="shared" si="11"/>
        <v>42278</v>
      </c>
      <c r="O58" s="27">
        <f t="shared" si="12"/>
        <v>42643</v>
      </c>
      <c r="P58" s="32">
        <f t="shared" si="17"/>
        <v>365</v>
      </c>
      <c r="Q58" s="31" t="str">
        <f t="shared" si="18"/>
        <v/>
      </c>
      <c r="R58" s="31" t="str">
        <f t="shared" si="19"/>
        <v/>
      </c>
      <c r="S58" s="28">
        <f>IF(A58="","",IF(I58&gt;DATE(2006,1,1),VLOOKUP(L58,'Barème TVS 1'!B:C,2),VLOOKUP(M58,'Barème TVS 3'!B:C,2)))</f>
        <v>18</v>
      </c>
      <c r="T58" s="28">
        <f>IF(A58="","",IF(K58&gt;0,0,IF(H58="Diesel et assimilé",VLOOKUP(I58,'Barème TVS 4'!B:D,3),IF(H58="Essence et assimilé",VLOOKUP(I58,'Barème TVS 4'!B:D,2),0))))</f>
        <v>40</v>
      </c>
      <c r="U58" s="29">
        <f t="shared" si="13"/>
        <v>1</v>
      </c>
      <c r="V58" s="29">
        <f t="shared" si="14"/>
        <v>1</v>
      </c>
      <c r="W58" s="29">
        <f t="shared" si="15"/>
        <v>1</v>
      </c>
      <c r="X58" s="29">
        <f t="shared" si="16"/>
        <v>1</v>
      </c>
      <c r="Y58" s="29">
        <f t="shared" si="20"/>
        <v>0</v>
      </c>
      <c r="Z58" s="29">
        <f t="shared" si="21"/>
        <v>4</v>
      </c>
      <c r="AA58" s="34">
        <f t="shared" si="22"/>
        <v>4</v>
      </c>
      <c r="AB58" s="29">
        <f t="shared" si="23"/>
        <v>0</v>
      </c>
      <c r="AC58" s="29">
        <f t="shared" si="24"/>
        <v>4</v>
      </c>
      <c r="AD58" s="30">
        <f t="shared" si="25"/>
        <v>4</v>
      </c>
      <c r="AE58" s="30">
        <f>IF(A58="","",IF(H58="Hybride",IF(L58&lt;110,IF(ROUND(((DATE(2015,9,30)-I58)/90),1)&lt;9,VLOOKUP(I58,'Trim Exonérés'!B:D,3),0),0),0))</f>
        <v>0</v>
      </c>
      <c r="AF58" s="30">
        <f t="shared" si="26"/>
        <v>4</v>
      </c>
      <c r="AG58" s="35">
        <f t="shared" si="27"/>
        <v>3550</v>
      </c>
    </row>
    <row r="59" spans="1:33" x14ac:dyDescent="0.25">
      <c r="A59" s="23" t="s">
        <v>107</v>
      </c>
      <c r="B59" s="23" t="s">
        <v>277</v>
      </c>
      <c r="C59" s="23" t="s">
        <v>220</v>
      </c>
      <c r="D59" s="23" t="s">
        <v>216</v>
      </c>
      <c r="E59" s="23"/>
      <c r="F59" s="23" t="s">
        <v>31</v>
      </c>
      <c r="G59" s="23" t="s">
        <v>0</v>
      </c>
      <c r="H59" s="23" t="s">
        <v>44</v>
      </c>
      <c r="I59" s="24">
        <v>41453</v>
      </c>
      <c r="J59" s="24">
        <v>41460</v>
      </c>
      <c r="K59" s="24"/>
      <c r="L59" s="25">
        <v>135</v>
      </c>
      <c r="M59" s="26"/>
      <c r="N59" s="27">
        <f t="shared" si="11"/>
        <v>42278</v>
      </c>
      <c r="O59" s="27">
        <f t="shared" si="12"/>
        <v>42643</v>
      </c>
      <c r="P59" s="32">
        <f t="shared" si="17"/>
        <v>365</v>
      </c>
      <c r="Q59" s="31" t="str">
        <f t="shared" si="18"/>
        <v/>
      </c>
      <c r="R59" s="31" t="str">
        <f t="shared" si="19"/>
        <v/>
      </c>
      <c r="S59" s="28">
        <f>IF(A59="","",IF(I59&gt;DATE(2006,1,1),VLOOKUP(L59,'Barème TVS 1'!B:C,2),VLOOKUP(M59,'Barème TVS 3'!B:C,2)))</f>
        <v>5.5</v>
      </c>
      <c r="T59" s="28">
        <f>IF(A59="","",IF(K59&gt;0,0,IF(H59="Diesel et assimilé",VLOOKUP(I59,'Barème TVS 4'!B:D,3),IF(H59="Essence et assimilé",VLOOKUP(I59,'Barème TVS 4'!B:D,2),0))))</f>
        <v>40</v>
      </c>
      <c r="U59" s="29">
        <f t="shared" si="13"/>
        <v>1</v>
      </c>
      <c r="V59" s="29">
        <f t="shared" si="14"/>
        <v>1</v>
      </c>
      <c r="W59" s="29">
        <f t="shared" si="15"/>
        <v>1</v>
      </c>
      <c r="X59" s="29">
        <f t="shared" si="16"/>
        <v>1</v>
      </c>
      <c r="Y59" s="29">
        <f t="shared" si="20"/>
        <v>0</v>
      </c>
      <c r="Z59" s="29">
        <f t="shared" si="21"/>
        <v>4</v>
      </c>
      <c r="AA59" s="34">
        <f t="shared" si="22"/>
        <v>4</v>
      </c>
      <c r="AB59" s="29">
        <f t="shared" si="23"/>
        <v>0</v>
      </c>
      <c r="AC59" s="29">
        <f t="shared" si="24"/>
        <v>4</v>
      </c>
      <c r="AD59" s="30">
        <f t="shared" si="25"/>
        <v>4</v>
      </c>
      <c r="AE59" s="30">
        <f>IF(A59="","",IF(H59="Hybride",IF(L59&lt;110,IF(ROUND(((DATE(2015,9,30)-I59)/90),1)&lt;9,VLOOKUP(I59,'Trim Exonérés'!B:D,3),0),0),0))</f>
        <v>0</v>
      </c>
      <c r="AF59" s="30">
        <f t="shared" si="26"/>
        <v>4</v>
      </c>
      <c r="AG59" s="35">
        <f t="shared" si="27"/>
        <v>782.5</v>
      </c>
    </row>
    <row r="60" spans="1:33" x14ac:dyDescent="0.25">
      <c r="A60" s="23" t="s">
        <v>108</v>
      </c>
      <c r="B60" s="23" t="s">
        <v>278</v>
      </c>
      <c r="C60" s="23" t="s">
        <v>220</v>
      </c>
      <c r="D60" s="23" t="s">
        <v>216</v>
      </c>
      <c r="E60" s="23"/>
      <c r="F60" s="23" t="s">
        <v>31</v>
      </c>
      <c r="G60" s="23" t="s">
        <v>0</v>
      </c>
      <c r="H60" s="23" t="s">
        <v>376</v>
      </c>
      <c r="I60" s="24">
        <v>41463</v>
      </c>
      <c r="J60" s="24">
        <v>41517</v>
      </c>
      <c r="K60" s="24"/>
      <c r="L60" s="25">
        <v>99</v>
      </c>
      <c r="M60" s="26"/>
      <c r="N60" s="27">
        <f t="shared" si="11"/>
        <v>42278</v>
      </c>
      <c r="O60" s="27">
        <f t="shared" si="12"/>
        <v>42643</v>
      </c>
      <c r="P60" s="32">
        <f t="shared" si="17"/>
        <v>365</v>
      </c>
      <c r="Q60" s="31" t="str">
        <f t="shared" si="18"/>
        <v/>
      </c>
      <c r="R60" s="31" t="str">
        <f t="shared" si="19"/>
        <v/>
      </c>
      <c r="S60" s="28">
        <f>IF(A60="","",IF(I60&gt;DATE(2006,1,1),VLOOKUP(L60,'Barème TVS 1'!B:C,2),VLOOKUP(M60,'Barème TVS 3'!B:C,2)))</f>
        <v>2</v>
      </c>
      <c r="T60" s="28">
        <f>IF(A60="","",IF(K60&gt;0,0,IF(H60="Diesel et assimilé",VLOOKUP(I60,'Barème TVS 4'!B:D,3),IF(H60="Essence et assimilé",VLOOKUP(I60,'Barème TVS 4'!B:D,2),0))))</f>
        <v>0</v>
      </c>
      <c r="U60" s="29">
        <f t="shared" si="13"/>
        <v>1</v>
      </c>
      <c r="V60" s="29">
        <f t="shared" si="14"/>
        <v>1</v>
      </c>
      <c r="W60" s="29">
        <f t="shared" si="15"/>
        <v>1</v>
      </c>
      <c r="X60" s="29">
        <f t="shared" si="16"/>
        <v>1</v>
      </c>
      <c r="Y60" s="29">
        <f t="shared" si="20"/>
        <v>0</v>
      </c>
      <c r="Z60" s="29">
        <f t="shared" si="21"/>
        <v>4</v>
      </c>
      <c r="AA60" s="34">
        <f t="shared" si="22"/>
        <v>4</v>
      </c>
      <c r="AB60" s="29">
        <f t="shared" si="23"/>
        <v>0</v>
      </c>
      <c r="AC60" s="29">
        <f t="shared" si="24"/>
        <v>4</v>
      </c>
      <c r="AD60" s="30">
        <f t="shared" si="25"/>
        <v>4</v>
      </c>
      <c r="AE60" s="30">
        <f>IF(A60="","",IF(H60="Hybride",IF(L60&lt;110,IF(ROUND(((DATE(2015,9,30)-I60)/90),1)&lt;9,VLOOKUP(I60,'Trim Exonérés'!B:D,3),0),0),0))</f>
        <v>0</v>
      </c>
      <c r="AF60" s="30">
        <f t="shared" si="26"/>
        <v>4</v>
      </c>
      <c r="AG60" s="35">
        <f t="shared" si="27"/>
        <v>198</v>
      </c>
    </row>
    <row r="61" spans="1:33" x14ac:dyDescent="0.25">
      <c r="A61" s="23" t="s">
        <v>109</v>
      </c>
      <c r="B61" s="23" t="s">
        <v>279</v>
      </c>
      <c r="C61" s="23" t="s">
        <v>220</v>
      </c>
      <c r="D61" s="23" t="s">
        <v>216</v>
      </c>
      <c r="E61" s="23"/>
      <c r="F61" s="23" t="s">
        <v>31</v>
      </c>
      <c r="G61" s="23" t="s">
        <v>0</v>
      </c>
      <c r="H61" s="23" t="s">
        <v>44</v>
      </c>
      <c r="I61" s="24">
        <v>41511</v>
      </c>
      <c r="J61" s="24">
        <v>41525</v>
      </c>
      <c r="K61" s="24"/>
      <c r="L61" s="25">
        <v>140</v>
      </c>
      <c r="M61" s="26"/>
      <c r="N61" s="27">
        <f t="shared" si="11"/>
        <v>42278</v>
      </c>
      <c r="O61" s="27">
        <f t="shared" si="12"/>
        <v>42643</v>
      </c>
      <c r="P61" s="32">
        <f t="shared" si="17"/>
        <v>365</v>
      </c>
      <c r="Q61" s="31" t="str">
        <f t="shared" si="18"/>
        <v/>
      </c>
      <c r="R61" s="31" t="str">
        <f t="shared" si="19"/>
        <v/>
      </c>
      <c r="S61" s="28">
        <f>IF(A61="","",IF(I61&gt;DATE(2006,1,1),VLOOKUP(L61,'Barème TVS 1'!B:C,2),VLOOKUP(M61,'Barème TVS 3'!B:C,2)))</f>
        <v>5.5</v>
      </c>
      <c r="T61" s="28">
        <f>IF(A61="","",IF(K61&gt;0,0,IF(H61="Diesel et assimilé",VLOOKUP(I61,'Barème TVS 4'!B:D,3),IF(H61="Essence et assimilé",VLOOKUP(I61,'Barème TVS 4'!B:D,2),0))))</f>
        <v>40</v>
      </c>
      <c r="U61" s="29">
        <f t="shared" si="13"/>
        <v>1</v>
      </c>
      <c r="V61" s="29">
        <f t="shared" si="14"/>
        <v>1</v>
      </c>
      <c r="W61" s="29">
        <f t="shared" si="15"/>
        <v>1</v>
      </c>
      <c r="X61" s="29">
        <f t="shared" si="16"/>
        <v>1</v>
      </c>
      <c r="Y61" s="29">
        <f t="shared" si="20"/>
        <v>0</v>
      </c>
      <c r="Z61" s="29">
        <f t="shared" si="21"/>
        <v>4</v>
      </c>
      <c r="AA61" s="34">
        <f t="shared" si="22"/>
        <v>4</v>
      </c>
      <c r="AB61" s="29">
        <f t="shared" si="23"/>
        <v>0</v>
      </c>
      <c r="AC61" s="29">
        <f t="shared" si="24"/>
        <v>4</v>
      </c>
      <c r="AD61" s="30">
        <f t="shared" si="25"/>
        <v>4</v>
      </c>
      <c r="AE61" s="30">
        <f>IF(A61="","",IF(H61="Hybride",IF(L61&lt;110,IF(ROUND(((DATE(2015,9,30)-I61)/90),1)&lt;9,VLOOKUP(I61,'Trim Exonérés'!B:D,3),0),0),0))</f>
        <v>0</v>
      </c>
      <c r="AF61" s="30">
        <f t="shared" si="26"/>
        <v>4</v>
      </c>
      <c r="AG61" s="35">
        <f t="shared" si="27"/>
        <v>810</v>
      </c>
    </row>
    <row r="62" spans="1:33" x14ac:dyDescent="0.25">
      <c r="A62" s="23" t="s">
        <v>113</v>
      </c>
      <c r="B62" s="23" t="s">
        <v>283</v>
      </c>
      <c r="C62" s="23" t="s">
        <v>220</v>
      </c>
      <c r="D62" s="23" t="s">
        <v>216</v>
      </c>
      <c r="E62" s="23"/>
      <c r="F62" s="23" t="s">
        <v>31</v>
      </c>
      <c r="G62" s="23" t="s">
        <v>0</v>
      </c>
      <c r="H62" s="23" t="s">
        <v>44</v>
      </c>
      <c r="I62" s="24">
        <v>41533</v>
      </c>
      <c r="J62" s="24">
        <v>41551</v>
      </c>
      <c r="K62" s="24"/>
      <c r="L62" s="25">
        <v>129</v>
      </c>
      <c r="M62" s="26"/>
      <c r="N62" s="27">
        <f t="shared" si="11"/>
        <v>42278</v>
      </c>
      <c r="O62" s="27">
        <f t="shared" si="12"/>
        <v>42643</v>
      </c>
      <c r="P62" s="32">
        <f t="shared" si="17"/>
        <v>365</v>
      </c>
      <c r="Q62" s="31" t="str">
        <f t="shared" si="18"/>
        <v/>
      </c>
      <c r="R62" s="31" t="str">
        <f t="shared" si="19"/>
        <v/>
      </c>
      <c r="S62" s="28">
        <f>IF(A62="","",IF(I62&gt;DATE(2006,1,1),VLOOKUP(L62,'Barème TVS 1'!B:C,2),VLOOKUP(M62,'Barème TVS 3'!B:C,2)))</f>
        <v>5.5</v>
      </c>
      <c r="T62" s="28">
        <f>IF(A62="","",IF(K62&gt;0,0,IF(H62="Diesel et assimilé",VLOOKUP(I62,'Barème TVS 4'!B:D,3),IF(H62="Essence et assimilé",VLOOKUP(I62,'Barème TVS 4'!B:D,2),0))))</f>
        <v>40</v>
      </c>
      <c r="U62" s="29">
        <f t="shared" si="13"/>
        <v>1</v>
      </c>
      <c r="V62" s="29">
        <f t="shared" si="14"/>
        <v>1</v>
      </c>
      <c r="W62" s="29">
        <f t="shared" si="15"/>
        <v>1</v>
      </c>
      <c r="X62" s="29">
        <f t="shared" si="16"/>
        <v>1</v>
      </c>
      <c r="Y62" s="29">
        <f t="shared" si="20"/>
        <v>0</v>
      </c>
      <c r="Z62" s="29">
        <f t="shared" si="21"/>
        <v>4</v>
      </c>
      <c r="AA62" s="34">
        <f t="shared" si="22"/>
        <v>4</v>
      </c>
      <c r="AB62" s="29">
        <f t="shared" si="23"/>
        <v>0</v>
      </c>
      <c r="AC62" s="29">
        <f t="shared" si="24"/>
        <v>4</v>
      </c>
      <c r="AD62" s="30">
        <f t="shared" si="25"/>
        <v>4</v>
      </c>
      <c r="AE62" s="30">
        <f>IF(A62="","",IF(H62="Hybride",IF(L62&lt;110,IF(ROUND(((DATE(2015,9,30)-I62)/90),1)&lt;9,VLOOKUP(I62,'Trim Exonérés'!B:D,3),0),0),0))</f>
        <v>0</v>
      </c>
      <c r="AF62" s="30">
        <f t="shared" si="26"/>
        <v>4</v>
      </c>
      <c r="AG62" s="35">
        <f t="shared" si="27"/>
        <v>749.5</v>
      </c>
    </row>
    <row r="63" spans="1:33" x14ac:dyDescent="0.25">
      <c r="A63" s="23" t="s">
        <v>110</v>
      </c>
      <c r="B63" s="23" t="s">
        <v>280</v>
      </c>
      <c r="C63" s="23" t="s">
        <v>220</v>
      </c>
      <c r="D63" s="23" t="s">
        <v>216</v>
      </c>
      <c r="E63" s="23"/>
      <c r="F63" s="23" t="s">
        <v>31</v>
      </c>
      <c r="G63" s="23" t="s">
        <v>0</v>
      </c>
      <c r="H63" s="23" t="s">
        <v>44</v>
      </c>
      <c r="I63" s="24">
        <v>41524</v>
      </c>
      <c r="J63" s="24">
        <v>41555</v>
      </c>
      <c r="K63" s="24"/>
      <c r="L63" s="25">
        <v>135</v>
      </c>
      <c r="M63" s="26"/>
      <c r="N63" s="27">
        <f t="shared" si="11"/>
        <v>42278</v>
      </c>
      <c r="O63" s="27">
        <f t="shared" si="12"/>
        <v>42643</v>
      </c>
      <c r="P63" s="32">
        <f t="shared" si="17"/>
        <v>365</v>
      </c>
      <c r="Q63" s="31" t="str">
        <f t="shared" si="18"/>
        <v/>
      </c>
      <c r="R63" s="31" t="str">
        <f t="shared" si="19"/>
        <v/>
      </c>
      <c r="S63" s="28">
        <f>IF(A63="","",IF(I63&gt;DATE(2006,1,1),VLOOKUP(L63,'Barème TVS 1'!B:C,2),VLOOKUP(M63,'Barème TVS 3'!B:C,2)))</f>
        <v>5.5</v>
      </c>
      <c r="T63" s="28">
        <f>IF(A63="","",IF(K63&gt;0,0,IF(H63="Diesel et assimilé",VLOOKUP(I63,'Barème TVS 4'!B:D,3),IF(H63="Essence et assimilé",VLOOKUP(I63,'Barème TVS 4'!B:D,2),0))))</f>
        <v>40</v>
      </c>
      <c r="U63" s="29">
        <f t="shared" si="13"/>
        <v>1</v>
      </c>
      <c r="V63" s="29">
        <f t="shared" si="14"/>
        <v>1</v>
      </c>
      <c r="W63" s="29">
        <f t="shared" si="15"/>
        <v>1</v>
      </c>
      <c r="X63" s="29">
        <f t="shared" si="16"/>
        <v>1</v>
      </c>
      <c r="Y63" s="29">
        <f t="shared" si="20"/>
        <v>0</v>
      </c>
      <c r="Z63" s="29">
        <f t="shared" si="21"/>
        <v>4</v>
      </c>
      <c r="AA63" s="34">
        <f t="shared" si="22"/>
        <v>4</v>
      </c>
      <c r="AB63" s="29">
        <f t="shared" si="23"/>
        <v>0</v>
      </c>
      <c r="AC63" s="29">
        <f t="shared" si="24"/>
        <v>4</v>
      </c>
      <c r="AD63" s="30">
        <f t="shared" si="25"/>
        <v>4</v>
      </c>
      <c r="AE63" s="30">
        <f>IF(A63="","",IF(H63="Hybride",IF(L63&lt;110,IF(ROUND(((DATE(2015,9,30)-I63)/90),1)&lt;9,VLOOKUP(I63,'Trim Exonérés'!B:D,3),0),0),0))</f>
        <v>0</v>
      </c>
      <c r="AF63" s="30">
        <f t="shared" si="26"/>
        <v>4</v>
      </c>
      <c r="AG63" s="35">
        <f t="shared" si="27"/>
        <v>782.5</v>
      </c>
    </row>
    <row r="64" spans="1:33" x14ac:dyDescent="0.25">
      <c r="A64" s="23" t="s">
        <v>111</v>
      </c>
      <c r="B64" s="23" t="s">
        <v>281</v>
      </c>
      <c r="C64" s="23" t="s">
        <v>220</v>
      </c>
      <c r="D64" s="23" t="s">
        <v>216</v>
      </c>
      <c r="E64" s="23"/>
      <c r="F64" s="23" t="s">
        <v>31</v>
      </c>
      <c r="G64" s="23" t="s">
        <v>0</v>
      </c>
      <c r="H64" s="23" t="s">
        <v>44</v>
      </c>
      <c r="I64" s="24">
        <v>41544</v>
      </c>
      <c r="J64" s="24">
        <v>41559</v>
      </c>
      <c r="K64" s="24"/>
      <c r="L64" s="25">
        <v>109</v>
      </c>
      <c r="M64" s="26"/>
      <c r="N64" s="27">
        <f t="shared" si="11"/>
        <v>42278</v>
      </c>
      <c r="O64" s="27">
        <f t="shared" si="12"/>
        <v>42643</v>
      </c>
      <c r="P64" s="32">
        <f t="shared" si="17"/>
        <v>365</v>
      </c>
      <c r="Q64" s="31" t="str">
        <f t="shared" si="18"/>
        <v/>
      </c>
      <c r="R64" s="31" t="str">
        <f t="shared" si="19"/>
        <v/>
      </c>
      <c r="S64" s="28">
        <f>IF(A64="","",IF(I64&gt;DATE(2006,1,1),VLOOKUP(L64,'Barème TVS 1'!B:C,2),VLOOKUP(M64,'Barème TVS 3'!B:C,2)))</f>
        <v>4</v>
      </c>
      <c r="T64" s="28">
        <f>IF(A64="","",IF(K64&gt;0,0,IF(H64="Diesel et assimilé",VLOOKUP(I64,'Barème TVS 4'!B:D,3),IF(H64="Essence et assimilé",VLOOKUP(I64,'Barème TVS 4'!B:D,2),0))))</f>
        <v>40</v>
      </c>
      <c r="U64" s="29">
        <f t="shared" si="13"/>
        <v>1</v>
      </c>
      <c r="V64" s="29">
        <f t="shared" si="14"/>
        <v>1</v>
      </c>
      <c r="W64" s="29">
        <f t="shared" si="15"/>
        <v>1</v>
      </c>
      <c r="X64" s="29">
        <f t="shared" si="16"/>
        <v>1</v>
      </c>
      <c r="Y64" s="29">
        <f t="shared" si="20"/>
        <v>0</v>
      </c>
      <c r="Z64" s="29">
        <f t="shared" si="21"/>
        <v>4</v>
      </c>
      <c r="AA64" s="34">
        <f t="shared" si="22"/>
        <v>4</v>
      </c>
      <c r="AB64" s="29">
        <f t="shared" si="23"/>
        <v>0</v>
      </c>
      <c r="AC64" s="29">
        <f t="shared" si="24"/>
        <v>4</v>
      </c>
      <c r="AD64" s="30">
        <f t="shared" si="25"/>
        <v>4</v>
      </c>
      <c r="AE64" s="30">
        <f>IF(A64="","",IF(H64="Hybride",IF(L64&lt;110,IF(ROUND(((DATE(2015,9,30)-I64)/90),1)&lt;9,VLOOKUP(I64,'Trim Exonérés'!B:D,3),0),0),0))</f>
        <v>0</v>
      </c>
      <c r="AF64" s="30">
        <f t="shared" si="26"/>
        <v>4</v>
      </c>
      <c r="AG64" s="35">
        <f t="shared" si="27"/>
        <v>476</v>
      </c>
    </row>
    <row r="65" spans="1:33" x14ac:dyDescent="0.25">
      <c r="A65" s="23" t="s">
        <v>112</v>
      </c>
      <c r="B65" s="23" t="s">
        <v>282</v>
      </c>
      <c r="C65" s="23" t="s">
        <v>220</v>
      </c>
      <c r="D65" s="23" t="s">
        <v>216</v>
      </c>
      <c r="E65" s="23"/>
      <c r="F65" s="23" t="s">
        <v>31</v>
      </c>
      <c r="G65" s="23" t="s">
        <v>0</v>
      </c>
      <c r="H65" s="23" t="s">
        <v>44</v>
      </c>
      <c r="I65" s="24">
        <v>41538</v>
      </c>
      <c r="J65" s="24">
        <v>41561</v>
      </c>
      <c r="K65" s="24"/>
      <c r="L65" s="25">
        <v>107</v>
      </c>
      <c r="M65" s="26"/>
      <c r="N65" s="27">
        <f t="shared" si="11"/>
        <v>42278</v>
      </c>
      <c r="O65" s="27">
        <f t="shared" si="12"/>
        <v>42643</v>
      </c>
      <c r="P65" s="32">
        <f t="shared" si="17"/>
        <v>365</v>
      </c>
      <c r="Q65" s="31" t="str">
        <f t="shared" si="18"/>
        <v/>
      </c>
      <c r="R65" s="31" t="str">
        <f t="shared" si="19"/>
        <v/>
      </c>
      <c r="S65" s="28">
        <f>IF(A65="","",IF(I65&gt;DATE(2006,1,1),VLOOKUP(L65,'Barème TVS 1'!B:C,2),VLOOKUP(M65,'Barème TVS 3'!B:C,2)))</f>
        <v>4</v>
      </c>
      <c r="T65" s="28">
        <f>IF(A65="","",IF(K65&gt;0,0,IF(H65="Diesel et assimilé",VLOOKUP(I65,'Barème TVS 4'!B:D,3),IF(H65="Essence et assimilé",VLOOKUP(I65,'Barème TVS 4'!B:D,2),0))))</f>
        <v>40</v>
      </c>
      <c r="U65" s="29">
        <f t="shared" si="13"/>
        <v>1</v>
      </c>
      <c r="V65" s="29">
        <f t="shared" si="14"/>
        <v>1</v>
      </c>
      <c r="W65" s="29">
        <f t="shared" si="15"/>
        <v>1</v>
      </c>
      <c r="X65" s="29">
        <f t="shared" si="16"/>
        <v>1</v>
      </c>
      <c r="Y65" s="29">
        <f t="shared" si="20"/>
        <v>0</v>
      </c>
      <c r="Z65" s="29">
        <f t="shared" si="21"/>
        <v>4</v>
      </c>
      <c r="AA65" s="34">
        <f t="shared" si="22"/>
        <v>4</v>
      </c>
      <c r="AB65" s="29">
        <f t="shared" si="23"/>
        <v>0</v>
      </c>
      <c r="AC65" s="29">
        <f t="shared" si="24"/>
        <v>4</v>
      </c>
      <c r="AD65" s="30">
        <f t="shared" si="25"/>
        <v>4</v>
      </c>
      <c r="AE65" s="30">
        <f>IF(A65="","",IF(H65="Hybride",IF(L65&lt;110,IF(ROUND(((DATE(2015,9,30)-I65)/90),1)&lt;9,VLOOKUP(I65,'Trim Exonérés'!B:D,3),0),0),0))</f>
        <v>0</v>
      </c>
      <c r="AF65" s="30">
        <f t="shared" si="26"/>
        <v>4</v>
      </c>
      <c r="AG65" s="35">
        <f t="shared" si="27"/>
        <v>468</v>
      </c>
    </row>
    <row r="66" spans="1:33" x14ac:dyDescent="0.25">
      <c r="A66" s="23" t="s">
        <v>114</v>
      </c>
      <c r="B66" s="23" t="s">
        <v>284</v>
      </c>
      <c r="C66" s="23" t="s">
        <v>220</v>
      </c>
      <c r="D66" s="23" t="s">
        <v>216</v>
      </c>
      <c r="E66" s="23"/>
      <c r="F66" s="23" t="s">
        <v>31</v>
      </c>
      <c r="G66" s="23" t="s">
        <v>0</v>
      </c>
      <c r="H66" s="23" t="s">
        <v>44</v>
      </c>
      <c r="I66" s="24">
        <v>41575</v>
      </c>
      <c r="J66" s="24">
        <v>41600</v>
      </c>
      <c r="K66" s="24"/>
      <c r="L66" s="25">
        <v>124</v>
      </c>
      <c r="M66" s="26"/>
      <c r="N66" s="27">
        <f t="shared" si="11"/>
        <v>42278</v>
      </c>
      <c r="O66" s="27">
        <f t="shared" si="12"/>
        <v>42643</v>
      </c>
      <c r="P66" s="32">
        <f t="shared" si="17"/>
        <v>365</v>
      </c>
      <c r="Q66" s="31" t="str">
        <f t="shared" si="18"/>
        <v/>
      </c>
      <c r="R66" s="31" t="str">
        <f t="shared" si="19"/>
        <v/>
      </c>
      <c r="S66" s="28">
        <f>IF(A66="","",IF(I66&gt;DATE(2006,1,1),VLOOKUP(L66,'Barème TVS 1'!B:C,2),VLOOKUP(M66,'Barème TVS 3'!B:C,2)))</f>
        <v>5.5</v>
      </c>
      <c r="T66" s="28">
        <f>IF(A66="","",IF(K66&gt;0,0,IF(H66="Diesel et assimilé",VLOOKUP(I66,'Barème TVS 4'!B:D,3),IF(H66="Essence et assimilé",VLOOKUP(I66,'Barème TVS 4'!B:D,2),0))))</f>
        <v>40</v>
      </c>
      <c r="U66" s="29">
        <f t="shared" si="13"/>
        <v>1</v>
      </c>
      <c r="V66" s="29">
        <f t="shared" si="14"/>
        <v>1</v>
      </c>
      <c r="W66" s="29">
        <f t="shared" si="15"/>
        <v>1</v>
      </c>
      <c r="X66" s="29">
        <f t="shared" si="16"/>
        <v>1</v>
      </c>
      <c r="Y66" s="29">
        <f t="shared" si="20"/>
        <v>0</v>
      </c>
      <c r="Z66" s="29">
        <f t="shared" si="21"/>
        <v>4</v>
      </c>
      <c r="AA66" s="34">
        <f t="shared" si="22"/>
        <v>4</v>
      </c>
      <c r="AB66" s="29">
        <f t="shared" si="23"/>
        <v>0</v>
      </c>
      <c r="AC66" s="29">
        <f t="shared" si="24"/>
        <v>4</v>
      </c>
      <c r="AD66" s="30">
        <f t="shared" si="25"/>
        <v>4</v>
      </c>
      <c r="AE66" s="30">
        <f>IF(A66="","",IF(H66="Hybride",IF(L66&lt;110,IF(ROUND(((DATE(2015,9,30)-I66)/90),1)&lt;9,VLOOKUP(I66,'Trim Exonérés'!B:D,3),0),0),0))</f>
        <v>0</v>
      </c>
      <c r="AF66" s="30">
        <f t="shared" si="26"/>
        <v>4</v>
      </c>
      <c r="AG66" s="35">
        <f t="shared" si="27"/>
        <v>722</v>
      </c>
    </row>
    <row r="67" spans="1:33" x14ac:dyDescent="0.25">
      <c r="A67" s="23" t="s">
        <v>115</v>
      </c>
      <c r="B67" s="23" t="s">
        <v>285</v>
      </c>
      <c r="C67" s="23" t="s">
        <v>220</v>
      </c>
      <c r="D67" s="23" t="s">
        <v>216</v>
      </c>
      <c r="E67" s="23"/>
      <c r="F67" s="23" t="s">
        <v>31</v>
      </c>
      <c r="G67" s="23" t="s">
        <v>0</v>
      </c>
      <c r="H67" s="23" t="s">
        <v>44</v>
      </c>
      <c r="I67" s="24">
        <v>41581</v>
      </c>
      <c r="J67" s="24">
        <v>41603</v>
      </c>
      <c r="K67" s="24"/>
      <c r="L67" s="25">
        <v>120</v>
      </c>
      <c r="M67" s="26"/>
      <c r="N67" s="27">
        <f t="shared" si="11"/>
        <v>42278</v>
      </c>
      <c r="O67" s="27">
        <f t="shared" si="12"/>
        <v>42643</v>
      </c>
      <c r="P67" s="32">
        <f t="shared" ref="P67:P98" si="28">IF($G67="location",O67-N67,"")</f>
        <v>365</v>
      </c>
      <c r="Q67" s="31" t="str">
        <f t="shared" ref="Q67:Q98" si="29">IF(A67="","",IF(D67="oui",VLOOKUP(E67,A:L,12,FALSE),""))</f>
        <v/>
      </c>
      <c r="R67" s="31" t="str">
        <f t="shared" ref="R67:R98" si="30">IF(A67="","",IF(D67="oui",IF(K67&gt;0,(VLOOKUP(E67,A:M,10,FALSE)-K67),(J67-VLOOKUP(E67,A:M,11,FALSE))),""))</f>
        <v/>
      </c>
      <c r="S67" s="28">
        <f>IF(A67="","",IF(I67&gt;DATE(2006,1,1),VLOOKUP(L67,'Barème TVS 1'!B:C,2),VLOOKUP(M67,'Barème TVS 3'!B:C,2)))</f>
        <v>4</v>
      </c>
      <c r="T67" s="28">
        <f>IF(A67="","",IF(K67&gt;0,0,IF(H67="Diesel et assimilé",VLOOKUP(I67,'Barème TVS 4'!B:D,3),IF(H67="Essence et assimilé",VLOOKUP(I67,'Barème TVS 4'!B:D,2),0))))</f>
        <v>40</v>
      </c>
      <c r="U67" s="29">
        <f t="shared" si="13"/>
        <v>1</v>
      </c>
      <c r="V67" s="29">
        <f t="shared" si="14"/>
        <v>1</v>
      </c>
      <c r="W67" s="29">
        <f t="shared" si="15"/>
        <v>1</v>
      </c>
      <c r="X67" s="29">
        <f t="shared" si="16"/>
        <v>1</v>
      </c>
      <c r="Y67" s="29">
        <f t="shared" ref="Y67:Y98" si="31">IF(A67="","",COUNTIF(U67:X67,"partiel"))</f>
        <v>0</v>
      </c>
      <c r="Z67" s="29">
        <f t="shared" ref="Z67:Z98" si="32">IF(A67="","",SUM(U67:X67))</f>
        <v>4</v>
      </c>
      <c r="AA67" s="34">
        <f t="shared" ref="AA67:AA98" si="33">IF(A67="","",Y67+Z67)</f>
        <v>4</v>
      </c>
      <c r="AB67" s="29">
        <f t="shared" ref="AB67:AB98" si="34">IF(A67="","",IF(D67="oui",IF(R67&lt;=30,IF(L67=Q67,IF(K67&gt;0,1,0),IF(L67&lt;Q67,1,0)),0),0))</f>
        <v>0</v>
      </c>
      <c r="AC67" s="29">
        <f t="shared" ref="AC67:AC98" si="35">IF(A67="","",SUM(Y67:Z67)-AB67)</f>
        <v>4</v>
      </c>
      <c r="AD67" s="30">
        <f t="shared" ref="AD67:AD98" si="36">IF(A67="","",IF(AC67=4,IF(Y67&gt;=1,IF(P67&lt;=270,3,4),4),IF(AC67=3,IF(Y67&gt;=1,IF(P67&lt;=180,2,3),3),IF(AC67=2,IF(Y67&gt;=1,IF(P67&lt;=90,1,2),2),IF(AC67&gt;=1,IF(Y67=1,IF(P67&lt;30,0,1),1),IF(AC67=0,0,0))))))</f>
        <v>4</v>
      </c>
      <c r="AE67" s="30">
        <f>IF(A67="","",IF(H67="Hybride",IF(L67&lt;110,IF(ROUND(((DATE(2015,9,30)-I67)/90),1)&lt;9,VLOOKUP(I67,'Trim Exonérés'!B:D,3),0),0),0))</f>
        <v>0</v>
      </c>
      <c r="AF67" s="30">
        <f t="shared" ref="AF67:AF98" si="37">IF($A67="","",IF(AE67&gt;AD67,0,AD67-AE67))</f>
        <v>4</v>
      </c>
      <c r="AG67" s="35">
        <f t="shared" ref="AG67:AG98" si="38">IF(A67="","",IF(F67="selon émission CO2",(((L67*S67)+T67)*AF67)/4,((S67+T67)*AF67)/4))</f>
        <v>520</v>
      </c>
    </row>
    <row r="68" spans="1:33" x14ac:dyDescent="0.25">
      <c r="A68" s="23" t="s">
        <v>116</v>
      </c>
      <c r="B68" s="23" t="s">
        <v>286</v>
      </c>
      <c r="C68" s="23" t="s">
        <v>220</v>
      </c>
      <c r="D68" s="23" t="s">
        <v>216</v>
      </c>
      <c r="E68" s="23"/>
      <c r="F68" s="23" t="s">
        <v>31</v>
      </c>
      <c r="G68" s="23" t="s">
        <v>0</v>
      </c>
      <c r="H68" s="23" t="s">
        <v>44</v>
      </c>
      <c r="I68" s="24">
        <v>41586</v>
      </c>
      <c r="J68" s="24">
        <v>41603</v>
      </c>
      <c r="K68" s="24"/>
      <c r="L68" s="25">
        <v>144</v>
      </c>
      <c r="M68" s="26"/>
      <c r="N68" s="27">
        <f t="shared" ref="N68:N131" si="39">IF($G68="location",IF($J68&gt;DATE(2015,9,30),$J68,DATE(2015,10,1)),"")</f>
        <v>42278</v>
      </c>
      <c r="O68" s="27">
        <f t="shared" ref="O68:O131" si="40">IF($G68="location",IF($K68="",DATE(2016,9,30),IF($K68&lt;DATE(2016,10,1),$K68,DATE(2016,9,30))),"")</f>
        <v>42643</v>
      </c>
      <c r="P68" s="32">
        <f t="shared" si="28"/>
        <v>365</v>
      </c>
      <c r="Q68" s="31" t="str">
        <f t="shared" si="29"/>
        <v/>
      </c>
      <c r="R68" s="31" t="str">
        <f t="shared" si="30"/>
        <v/>
      </c>
      <c r="S68" s="28">
        <f>IF(A68="","",IF(I68&gt;DATE(2006,1,1),VLOOKUP(L68,'Barème TVS 1'!B:C,2),VLOOKUP(M68,'Barème TVS 3'!B:C,2)))</f>
        <v>11.5</v>
      </c>
      <c r="T68" s="28">
        <f>IF(A68="","",IF(K68&gt;0,0,IF(H68="Diesel et assimilé",VLOOKUP(I68,'Barème TVS 4'!B:D,3),IF(H68="Essence et assimilé",VLOOKUP(I68,'Barème TVS 4'!B:D,2),0))))</f>
        <v>40</v>
      </c>
      <c r="U68" s="29">
        <f t="shared" ref="U68:U131" si="41">IF(A68="","",IF($J68&lt;DATE(2015,10,1),IF($K68="",1,IF($K68&gt;DATE(2015,12,31),1,IF($K68&lt;DATE(2015,10,1),0,IF($K68&lt;=DATE(2015,12,31),"partiel",0)))),IF($J68&lt;=DATE(2015,12,31),"Partiel",0)))</f>
        <v>1</v>
      </c>
      <c r="V68" s="29">
        <f t="shared" ref="V68:V131" si="42">IF(A68="","",IF($J68&lt;DATE(2016,1,1),IF($K68="",1,IF($K68&gt;DATE(2016,3,31),1,IF($K68&lt;DATE(2016,1,1),0,IF($K68&lt;=DATE(2016,3,31),"partiel")))),IF($J68&lt;=DATE(2016,3,31),"Partiel",0)))</f>
        <v>1</v>
      </c>
      <c r="W68" s="29">
        <f t="shared" ref="W68:W131" si="43">IF(A68="","",IF($J68&lt;DATE(2016,4,1),IF($K68="",1,IF($K68&gt;DATE(2016,6,30),1,IF($K68&lt;DATE(2016,4,1),0,IF($K68&lt;=DATE(2016,6,30),"partiel")))),IF($J68&lt;=DATE(2016,6,30),"Partiel",0)))</f>
        <v>1</v>
      </c>
      <c r="X68" s="29">
        <f t="shared" ref="X68:X131" si="44">IF(A68="","",IF($J68&lt;DATE(2016,7,1),IF($K68="",1,IF($K68&gt;DATE(2016,9,30),1,IF($K68&lt;DATE(2016,7,1),0,IF($K68&lt;=DATE(2016,9,30),"Partiel")))),IF($J68&lt;=DATE(2016,9,30),"Partiel",0)))</f>
        <v>1</v>
      </c>
      <c r="Y68" s="29">
        <f t="shared" si="31"/>
        <v>0</v>
      </c>
      <c r="Z68" s="29">
        <f t="shared" si="32"/>
        <v>4</v>
      </c>
      <c r="AA68" s="34">
        <f t="shared" si="33"/>
        <v>4</v>
      </c>
      <c r="AB68" s="29">
        <f t="shared" si="34"/>
        <v>0</v>
      </c>
      <c r="AC68" s="29">
        <f t="shared" si="35"/>
        <v>4</v>
      </c>
      <c r="AD68" s="30">
        <f t="shared" si="36"/>
        <v>4</v>
      </c>
      <c r="AE68" s="30">
        <f>IF(A68="","",IF(H68="Hybride",IF(L68&lt;110,IF(ROUND(((DATE(2015,9,30)-I68)/90),1)&lt;9,VLOOKUP(I68,'Trim Exonérés'!B:D,3),0),0),0))</f>
        <v>0</v>
      </c>
      <c r="AF68" s="30">
        <f t="shared" si="37"/>
        <v>4</v>
      </c>
      <c r="AG68" s="35">
        <f t="shared" si="38"/>
        <v>1696</v>
      </c>
    </row>
    <row r="69" spans="1:33" x14ac:dyDescent="0.25">
      <c r="A69" s="23" t="s">
        <v>117</v>
      </c>
      <c r="B69" s="23" t="s">
        <v>287</v>
      </c>
      <c r="C69" s="23" t="s">
        <v>220</v>
      </c>
      <c r="D69" s="23" t="s">
        <v>216</v>
      </c>
      <c r="E69" s="23"/>
      <c r="F69" s="23" t="s">
        <v>31</v>
      </c>
      <c r="G69" s="23" t="s">
        <v>0</v>
      </c>
      <c r="H69" s="23" t="s">
        <v>44</v>
      </c>
      <c r="I69" s="24">
        <v>41604</v>
      </c>
      <c r="J69" s="24">
        <v>41615</v>
      </c>
      <c r="K69" s="24"/>
      <c r="L69" s="25">
        <v>139</v>
      </c>
      <c r="M69" s="26"/>
      <c r="N69" s="27">
        <f t="shared" si="39"/>
        <v>42278</v>
      </c>
      <c r="O69" s="27">
        <f t="shared" si="40"/>
        <v>42643</v>
      </c>
      <c r="P69" s="32">
        <f t="shared" si="28"/>
        <v>365</v>
      </c>
      <c r="Q69" s="31" t="str">
        <f t="shared" si="29"/>
        <v/>
      </c>
      <c r="R69" s="31" t="str">
        <f t="shared" si="30"/>
        <v/>
      </c>
      <c r="S69" s="28">
        <f>IF(A69="","",IF(I69&gt;DATE(2006,1,1),VLOOKUP(L69,'Barème TVS 1'!B:C,2),VLOOKUP(M69,'Barème TVS 3'!B:C,2)))</f>
        <v>5.5</v>
      </c>
      <c r="T69" s="28">
        <f>IF(A69="","",IF(K69&gt;0,0,IF(H69="Diesel et assimilé",VLOOKUP(I69,'Barème TVS 4'!B:D,3),IF(H69="Essence et assimilé",VLOOKUP(I69,'Barème TVS 4'!B:D,2),0))))</f>
        <v>40</v>
      </c>
      <c r="U69" s="29">
        <f t="shared" si="41"/>
        <v>1</v>
      </c>
      <c r="V69" s="29">
        <f t="shared" si="42"/>
        <v>1</v>
      </c>
      <c r="W69" s="29">
        <f t="shared" si="43"/>
        <v>1</v>
      </c>
      <c r="X69" s="29">
        <f t="shared" si="44"/>
        <v>1</v>
      </c>
      <c r="Y69" s="29">
        <f t="shared" si="31"/>
        <v>0</v>
      </c>
      <c r="Z69" s="29">
        <f t="shared" si="32"/>
        <v>4</v>
      </c>
      <c r="AA69" s="34">
        <f t="shared" si="33"/>
        <v>4</v>
      </c>
      <c r="AB69" s="29">
        <f t="shared" si="34"/>
        <v>0</v>
      </c>
      <c r="AC69" s="29">
        <f t="shared" si="35"/>
        <v>4</v>
      </c>
      <c r="AD69" s="30">
        <f t="shared" si="36"/>
        <v>4</v>
      </c>
      <c r="AE69" s="30">
        <f>IF(A69="","",IF(H69="Hybride",IF(L69&lt;110,IF(ROUND(((DATE(2015,9,30)-I69)/90),1)&lt;9,VLOOKUP(I69,'Trim Exonérés'!B:D,3),0),0),0))</f>
        <v>0</v>
      </c>
      <c r="AF69" s="30">
        <f t="shared" si="37"/>
        <v>4</v>
      </c>
      <c r="AG69" s="35">
        <f t="shared" si="38"/>
        <v>804.5</v>
      </c>
    </row>
    <row r="70" spans="1:33" x14ac:dyDescent="0.25">
      <c r="A70" s="23" t="s">
        <v>118</v>
      </c>
      <c r="B70" s="23" t="s">
        <v>288</v>
      </c>
      <c r="C70" s="23" t="s">
        <v>220</v>
      </c>
      <c r="D70" s="23" t="s">
        <v>216</v>
      </c>
      <c r="E70" s="23"/>
      <c r="F70" s="23" t="s">
        <v>31</v>
      </c>
      <c r="G70" s="23" t="s">
        <v>0</v>
      </c>
      <c r="H70" s="23" t="s">
        <v>44</v>
      </c>
      <c r="I70" s="24">
        <v>41623</v>
      </c>
      <c r="J70" s="24">
        <v>41625</v>
      </c>
      <c r="K70" s="24"/>
      <c r="L70" s="25">
        <v>137</v>
      </c>
      <c r="M70" s="26"/>
      <c r="N70" s="27">
        <f t="shared" si="39"/>
        <v>42278</v>
      </c>
      <c r="O70" s="27">
        <f t="shared" si="40"/>
        <v>42643</v>
      </c>
      <c r="P70" s="32">
        <f t="shared" si="28"/>
        <v>365</v>
      </c>
      <c r="Q70" s="31" t="str">
        <f t="shared" si="29"/>
        <v/>
      </c>
      <c r="R70" s="31" t="str">
        <f t="shared" si="30"/>
        <v/>
      </c>
      <c r="S70" s="28">
        <f>IF(A70="","",IF(I70&gt;DATE(2006,1,1),VLOOKUP(L70,'Barème TVS 1'!B:C,2),VLOOKUP(M70,'Barème TVS 3'!B:C,2)))</f>
        <v>5.5</v>
      </c>
      <c r="T70" s="28">
        <f>IF(A70="","",IF(K70&gt;0,0,IF(H70="Diesel et assimilé",VLOOKUP(I70,'Barème TVS 4'!B:D,3),IF(H70="Essence et assimilé",VLOOKUP(I70,'Barème TVS 4'!B:D,2),0))))</f>
        <v>40</v>
      </c>
      <c r="U70" s="29">
        <f t="shared" si="41"/>
        <v>1</v>
      </c>
      <c r="V70" s="29">
        <f t="shared" si="42"/>
        <v>1</v>
      </c>
      <c r="W70" s="29">
        <f t="shared" si="43"/>
        <v>1</v>
      </c>
      <c r="X70" s="29">
        <f t="shared" si="44"/>
        <v>1</v>
      </c>
      <c r="Y70" s="29">
        <f t="shared" si="31"/>
        <v>0</v>
      </c>
      <c r="Z70" s="29">
        <f t="shared" si="32"/>
        <v>4</v>
      </c>
      <c r="AA70" s="34">
        <f t="shared" si="33"/>
        <v>4</v>
      </c>
      <c r="AB70" s="29">
        <f t="shared" si="34"/>
        <v>0</v>
      </c>
      <c r="AC70" s="29">
        <f t="shared" si="35"/>
        <v>4</v>
      </c>
      <c r="AD70" s="30">
        <f t="shared" si="36"/>
        <v>4</v>
      </c>
      <c r="AE70" s="30">
        <f>IF(A70="","",IF(H70="Hybride",IF(L70&lt;110,IF(ROUND(((DATE(2015,9,30)-I70)/90),1)&lt;9,VLOOKUP(I70,'Trim Exonérés'!B:D,3),0),0),0))</f>
        <v>0</v>
      </c>
      <c r="AF70" s="30">
        <f t="shared" si="37"/>
        <v>4</v>
      </c>
      <c r="AG70" s="35">
        <f t="shared" si="38"/>
        <v>793.5</v>
      </c>
    </row>
    <row r="71" spans="1:33" x14ac:dyDescent="0.25">
      <c r="A71" s="23" t="s">
        <v>120</v>
      </c>
      <c r="B71" s="23" t="s">
        <v>290</v>
      </c>
      <c r="C71" s="23" t="s">
        <v>220</v>
      </c>
      <c r="D71" s="23" t="s">
        <v>216</v>
      </c>
      <c r="E71" s="23"/>
      <c r="F71" s="23" t="s">
        <v>31</v>
      </c>
      <c r="G71" s="23" t="s">
        <v>0</v>
      </c>
      <c r="H71" s="23" t="s">
        <v>44</v>
      </c>
      <c r="I71" s="24">
        <v>41628</v>
      </c>
      <c r="J71" s="24">
        <v>41636</v>
      </c>
      <c r="K71" s="24"/>
      <c r="L71" s="25">
        <v>189</v>
      </c>
      <c r="M71" s="26"/>
      <c r="N71" s="27">
        <f t="shared" si="39"/>
        <v>42278</v>
      </c>
      <c r="O71" s="27">
        <f t="shared" si="40"/>
        <v>42643</v>
      </c>
      <c r="P71" s="32">
        <f t="shared" si="28"/>
        <v>365</v>
      </c>
      <c r="Q71" s="31" t="str">
        <f t="shared" si="29"/>
        <v/>
      </c>
      <c r="R71" s="31" t="str">
        <f t="shared" si="30"/>
        <v/>
      </c>
      <c r="S71" s="28">
        <f>IF(A71="","",IF(I71&gt;DATE(2006,1,1),VLOOKUP(L71,'Barème TVS 1'!B:C,2),VLOOKUP(M71,'Barème TVS 3'!B:C,2)))</f>
        <v>18</v>
      </c>
      <c r="T71" s="28">
        <f>IF(A71="","",IF(K71&gt;0,0,IF(H71="Diesel et assimilé",VLOOKUP(I71,'Barème TVS 4'!B:D,3),IF(H71="Essence et assimilé",VLOOKUP(I71,'Barème TVS 4'!B:D,2),0))))</f>
        <v>40</v>
      </c>
      <c r="U71" s="29">
        <f t="shared" si="41"/>
        <v>1</v>
      </c>
      <c r="V71" s="29">
        <f t="shared" si="42"/>
        <v>1</v>
      </c>
      <c r="W71" s="29">
        <f t="shared" si="43"/>
        <v>1</v>
      </c>
      <c r="X71" s="29">
        <f t="shared" si="44"/>
        <v>1</v>
      </c>
      <c r="Y71" s="29">
        <f t="shared" si="31"/>
        <v>0</v>
      </c>
      <c r="Z71" s="29">
        <f t="shared" si="32"/>
        <v>4</v>
      </c>
      <c r="AA71" s="34">
        <f t="shared" si="33"/>
        <v>4</v>
      </c>
      <c r="AB71" s="29">
        <f t="shared" si="34"/>
        <v>0</v>
      </c>
      <c r="AC71" s="29">
        <f t="shared" si="35"/>
        <v>4</v>
      </c>
      <c r="AD71" s="30">
        <f t="shared" si="36"/>
        <v>4</v>
      </c>
      <c r="AE71" s="30">
        <f>IF(A71="","",IF(H71="Hybride",IF(L71&lt;110,IF(ROUND(((DATE(2015,9,30)-I71)/90),1)&lt;9,VLOOKUP(I71,'Trim Exonérés'!B:D,3),0),0),0))</f>
        <v>0</v>
      </c>
      <c r="AF71" s="30">
        <f t="shared" si="37"/>
        <v>4</v>
      </c>
      <c r="AG71" s="35">
        <f t="shared" si="38"/>
        <v>3442</v>
      </c>
    </row>
    <row r="72" spans="1:33" x14ac:dyDescent="0.25">
      <c r="A72" s="23" t="s">
        <v>122</v>
      </c>
      <c r="B72" s="23" t="s">
        <v>292</v>
      </c>
      <c r="C72" s="23" t="s">
        <v>220</v>
      </c>
      <c r="D72" s="23" t="s">
        <v>216</v>
      </c>
      <c r="E72" s="23"/>
      <c r="F72" s="23" t="s">
        <v>31</v>
      </c>
      <c r="G72" s="23" t="s">
        <v>0</v>
      </c>
      <c r="H72" s="23" t="s">
        <v>44</v>
      </c>
      <c r="I72" s="24">
        <v>41653</v>
      </c>
      <c r="J72" s="24">
        <v>41670</v>
      </c>
      <c r="K72" s="24"/>
      <c r="L72" s="25">
        <v>139</v>
      </c>
      <c r="M72" s="26"/>
      <c r="N72" s="27">
        <f t="shared" si="39"/>
        <v>42278</v>
      </c>
      <c r="O72" s="27">
        <f t="shared" si="40"/>
        <v>42643</v>
      </c>
      <c r="P72" s="32">
        <f t="shared" si="28"/>
        <v>365</v>
      </c>
      <c r="Q72" s="31" t="str">
        <f t="shared" si="29"/>
        <v/>
      </c>
      <c r="R72" s="31" t="str">
        <f t="shared" si="30"/>
        <v/>
      </c>
      <c r="S72" s="28">
        <f>IF(A72="","",IF(I72&gt;DATE(2006,1,1),VLOOKUP(L72,'Barème TVS 1'!B:C,2),VLOOKUP(M72,'Barème TVS 3'!B:C,2)))</f>
        <v>5.5</v>
      </c>
      <c r="T72" s="28">
        <f>IF(A72="","",IF(K72&gt;0,0,IF(H72="Diesel et assimilé",VLOOKUP(I72,'Barème TVS 4'!B:D,3),IF(H72="Essence et assimilé",VLOOKUP(I72,'Barème TVS 4'!B:D,2),0))))</f>
        <v>40</v>
      </c>
      <c r="U72" s="29">
        <f t="shared" si="41"/>
        <v>1</v>
      </c>
      <c r="V72" s="29">
        <f t="shared" si="42"/>
        <v>1</v>
      </c>
      <c r="W72" s="29">
        <f t="shared" si="43"/>
        <v>1</v>
      </c>
      <c r="X72" s="29">
        <f t="shared" si="44"/>
        <v>1</v>
      </c>
      <c r="Y72" s="29">
        <f t="shared" si="31"/>
        <v>0</v>
      </c>
      <c r="Z72" s="29">
        <f t="shared" si="32"/>
        <v>4</v>
      </c>
      <c r="AA72" s="34">
        <f t="shared" si="33"/>
        <v>4</v>
      </c>
      <c r="AB72" s="29">
        <f t="shared" si="34"/>
        <v>0</v>
      </c>
      <c r="AC72" s="29">
        <f t="shared" si="35"/>
        <v>4</v>
      </c>
      <c r="AD72" s="30">
        <f t="shared" si="36"/>
        <v>4</v>
      </c>
      <c r="AE72" s="30">
        <f>IF(A72="","",IF(H72="Hybride",IF(L72&lt;110,IF(ROUND(((DATE(2015,9,30)-I72)/90),1)&lt;9,VLOOKUP(I72,'Trim Exonérés'!B:D,3),0),0),0))</f>
        <v>0</v>
      </c>
      <c r="AF72" s="30">
        <f t="shared" si="37"/>
        <v>4</v>
      </c>
      <c r="AG72" s="35">
        <f t="shared" si="38"/>
        <v>804.5</v>
      </c>
    </row>
    <row r="73" spans="1:33" x14ac:dyDescent="0.25">
      <c r="A73" s="23" t="s">
        <v>119</v>
      </c>
      <c r="B73" s="23" t="s">
        <v>289</v>
      </c>
      <c r="C73" s="23" t="s">
        <v>220</v>
      </c>
      <c r="D73" s="23" t="s">
        <v>216</v>
      </c>
      <c r="E73" s="23"/>
      <c r="F73" s="23" t="s">
        <v>31</v>
      </c>
      <c r="G73" s="23" t="s">
        <v>0</v>
      </c>
      <c r="H73" s="23" t="s">
        <v>44</v>
      </c>
      <c r="I73" s="24">
        <v>41609</v>
      </c>
      <c r="J73" s="24">
        <v>41681</v>
      </c>
      <c r="K73" s="24"/>
      <c r="L73" s="25">
        <v>139</v>
      </c>
      <c r="M73" s="26"/>
      <c r="N73" s="27">
        <f t="shared" si="39"/>
        <v>42278</v>
      </c>
      <c r="O73" s="27">
        <f t="shared" si="40"/>
        <v>42643</v>
      </c>
      <c r="P73" s="32">
        <f t="shared" si="28"/>
        <v>365</v>
      </c>
      <c r="Q73" s="31" t="str">
        <f t="shared" si="29"/>
        <v/>
      </c>
      <c r="R73" s="31" t="str">
        <f t="shared" si="30"/>
        <v/>
      </c>
      <c r="S73" s="28">
        <f>IF(A73="","",IF(I73&gt;DATE(2006,1,1),VLOOKUP(L73,'Barème TVS 1'!B:C,2),VLOOKUP(M73,'Barème TVS 3'!B:C,2)))</f>
        <v>5.5</v>
      </c>
      <c r="T73" s="28">
        <f>IF(A73="","",IF(K73&gt;0,0,IF(H73="Diesel et assimilé",VLOOKUP(I73,'Barème TVS 4'!B:D,3),IF(H73="Essence et assimilé",VLOOKUP(I73,'Barème TVS 4'!B:D,2),0))))</f>
        <v>40</v>
      </c>
      <c r="U73" s="29">
        <f t="shared" si="41"/>
        <v>1</v>
      </c>
      <c r="V73" s="29">
        <f t="shared" si="42"/>
        <v>1</v>
      </c>
      <c r="W73" s="29">
        <f t="shared" si="43"/>
        <v>1</v>
      </c>
      <c r="X73" s="29">
        <f t="shared" si="44"/>
        <v>1</v>
      </c>
      <c r="Y73" s="29">
        <f t="shared" si="31"/>
        <v>0</v>
      </c>
      <c r="Z73" s="29">
        <f t="shared" si="32"/>
        <v>4</v>
      </c>
      <c r="AA73" s="34">
        <f t="shared" si="33"/>
        <v>4</v>
      </c>
      <c r="AB73" s="29">
        <f t="shared" si="34"/>
        <v>0</v>
      </c>
      <c r="AC73" s="29">
        <f t="shared" si="35"/>
        <v>4</v>
      </c>
      <c r="AD73" s="30">
        <f t="shared" si="36"/>
        <v>4</v>
      </c>
      <c r="AE73" s="30">
        <f>IF(A73="","",IF(H73="Hybride",IF(L73&lt;110,IF(ROUND(((DATE(2015,9,30)-I73)/90),1)&lt;9,VLOOKUP(I73,'Trim Exonérés'!B:D,3),0),0),0))</f>
        <v>0</v>
      </c>
      <c r="AF73" s="30">
        <f t="shared" si="37"/>
        <v>4</v>
      </c>
      <c r="AG73" s="35">
        <f t="shared" si="38"/>
        <v>804.5</v>
      </c>
    </row>
    <row r="74" spans="1:33" x14ac:dyDescent="0.25">
      <c r="A74" s="23" t="s">
        <v>121</v>
      </c>
      <c r="B74" s="23" t="s">
        <v>291</v>
      </c>
      <c r="C74" s="23" t="s">
        <v>220</v>
      </c>
      <c r="D74" s="23" t="s">
        <v>216</v>
      </c>
      <c r="E74" s="23"/>
      <c r="F74" s="23" t="s">
        <v>31</v>
      </c>
      <c r="G74" s="23" t="s">
        <v>0</v>
      </c>
      <c r="H74" s="23" t="s">
        <v>44</v>
      </c>
      <c r="I74" s="24">
        <v>41656</v>
      </c>
      <c r="J74" s="24">
        <v>41681</v>
      </c>
      <c r="K74" s="24"/>
      <c r="L74" s="25">
        <v>137</v>
      </c>
      <c r="M74" s="26"/>
      <c r="N74" s="27">
        <f t="shared" si="39"/>
        <v>42278</v>
      </c>
      <c r="O74" s="27">
        <f t="shared" si="40"/>
        <v>42643</v>
      </c>
      <c r="P74" s="32">
        <f t="shared" si="28"/>
        <v>365</v>
      </c>
      <c r="Q74" s="31" t="str">
        <f t="shared" si="29"/>
        <v/>
      </c>
      <c r="R74" s="31" t="str">
        <f t="shared" si="30"/>
        <v/>
      </c>
      <c r="S74" s="28">
        <f>IF(A74="","",IF(I74&gt;DATE(2006,1,1),VLOOKUP(L74,'Barème TVS 1'!B:C,2),VLOOKUP(M74,'Barème TVS 3'!B:C,2)))</f>
        <v>5.5</v>
      </c>
      <c r="T74" s="28">
        <f>IF(A74="","",IF(K74&gt;0,0,IF(H74="Diesel et assimilé",VLOOKUP(I74,'Barème TVS 4'!B:D,3),IF(H74="Essence et assimilé",VLOOKUP(I74,'Barème TVS 4'!B:D,2),0))))</f>
        <v>40</v>
      </c>
      <c r="U74" s="29">
        <f t="shared" si="41"/>
        <v>1</v>
      </c>
      <c r="V74" s="29">
        <f t="shared" si="42"/>
        <v>1</v>
      </c>
      <c r="W74" s="29">
        <f t="shared" si="43"/>
        <v>1</v>
      </c>
      <c r="X74" s="29">
        <f t="shared" si="44"/>
        <v>1</v>
      </c>
      <c r="Y74" s="29">
        <f t="shared" si="31"/>
        <v>0</v>
      </c>
      <c r="Z74" s="29">
        <f t="shared" si="32"/>
        <v>4</v>
      </c>
      <c r="AA74" s="34">
        <f t="shared" si="33"/>
        <v>4</v>
      </c>
      <c r="AB74" s="29">
        <f t="shared" si="34"/>
        <v>0</v>
      </c>
      <c r="AC74" s="29">
        <f t="shared" si="35"/>
        <v>4</v>
      </c>
      <c r="AD74" s="30">
        <f t="shared" si="36"/>
        <v>4</v>
      </c>
      <c r="AE74" s="30">
        <f>IF(A74="","",IF(H74="Hybride",IF(L74&lt;110,IF(ROUND(((DATE(2015,9,30)-I74)/90),1)&lt;9,VLOOKUP(I74,'Trim Exonérés'!B:D,3),0),0),0))</f>
        <v>0</v>
      </c>
      <c r="AF74" s="30">
        <f t="shared" si="37"/>
        <v>4</v>
      </c>
      <c r="AG74" s="35">
        <f t="shared" si="38"/>
        <v>793.5</v>
      </c>
    </row>
    <row r="75" spans="1:33" x14ac:dyDescent="0.25">
      <c r="A75" s="23" t="s">
        <v>123</v>
      </c>
      <c r="B75" s="23" t="s">
        <v>293</v>
      </c>
      <c r="C75" s="23" t="s">
        <v>220</v>
      </c>
      <c r="D75" s="23" t="s">
        <v>216</v>
      </c>
      <c r="E75" s="23"/>
      <c r="F75" s="23" t="s">
        <v>31</v>
      </c>
      <c r="G75" s="23" t="s">
        <v>0</v>
      </c>
      <c r="H75" s="23" t="s">
        <v>44</v>
      </c>
      <c r="I75" s="24">
        <v>41715</v>
      </c>
      <c r="J75" s="24">
        <v>41723</v>
      </c>
      <c r="K75" s="24"/>
      <c r="L75" s="25">
        <v>179</v>
      </c>
      <c r="M75" s="26"/>
      <c r="N75" s="27">
        <f t="shared" si="39"/>
        <v>42278</v>
      </c>
      <c r="O75" s="27">
        <f t="shared" si="40"/>
        <v>42643</v>
      </c>
      <c r="P75" s="32">
        <f t="shared" si="28"/>
        <v>365</v>
      </c>
      <c r="Q75" s="31" t="str">
        <f t="shared" si="29"/>
        <v/>
      </c>
      <c r="R75" s="31" t="str">
        <f t="shared" si="30"/>
        <v/>
      </c>
      <c r="S75" s="28">
        <f>IF(A75="","",IF(I75&gt;DATE(2006,1,1),VLOOKUP(L75,'Barème TVS 1'!B:C,2),VLOOKUP(M75,'Barème TVS 3'!B:C,2)))</f>
        <v>18</v>
      </c>
      <c r="T75" s="28">
        <f>IF(A75="","",IF(K75&gt;0,0,IF(H75="Diesel et assimilé",VLOOKUP(I75,'Barème TVS 4'!B:D,3),IF(H75="Essence et assimilé",VLOOKUP(I75,'Barème TVS 4'!B:D,2),0))))</f>
        <v>40</v>
      </c>
      <c r="U75" s="29">
        <f t="shared" si="41"/>
        <v>1</v>
      </c>
      <c r="V75" s="29">
        <f t="shared" si="42"/>
        <v>1</v>
      </c>
      <c r="W75" s="29">
        <f t="shared" si="43"/>
        <v>1</v>
      </c>
      <c r="X75" s="29">
        <f t="shared" si="44"/>
        <v>1</v>
      </c>
      <c r="Y75" s="29">
        <f t="shared" si="31"/>
        <v>0</v>
      </c>
      <c r="Z75" s="29">
        <f t="shared" si="32"/>
        <v>4</v>
      </c>
      <c r="AA75" s="34">
        <f t="shared" si="33"/>
        <v>4</v>
      </c>
      <c r="AB75" s="29">
        <f t="shared" si="34"/>
        <v>0</v>
      </c>
      <c r="AC75" s="29">
        <f t="shared" si="35"/>
        <v>4</v>
      </c>
      <c r="AD75" s="30">
        <f t="shared" si="36"/>
        <v>4</v>
      </c>
      <c r="AE75" s="30">
        <f>IF(A75="","",IF(H75="Hybride",IF(L75&lt;110,IF(ROUND(((DATE(2015,9,30)-I75)/90),1)&lt;9,VLOOKUP(I75,'Trim Exonérés'!B:D,3),0),0),0))</f>
        <v>0</v>
      </c>
      <c r="AF75" s="30">
        <f t="shared" si="37"/>
        <v>4</v>
      </c>
      <c r="AG75" s="35">
        <f t="shared" si="38"/>
        <v>3262</v>
      </c>
    </row>
    <row r="76" spans="1:33" x14ac:dyDescent="0.25">
      <c r="A76" s="23" t="s">
        <v>124</v>
      </c>
      <c r="B76" s="23" t="s">
        <v>294</v>
      </c>
      <c r="C76" s="23" t="s">
        <v>220</v>
      </c>
      <c r="D76" s="23" t="s">
        <v>216</v>
      </c>
      <c r="E76" s="23"/>
      <c r="F76" s="23" t="s">
        <v>31</v>
      </c>
      <c r="G76" s="23" t="s">
        <v>0</v>
      </c>
      <c r="H76" s="23" t="s">
        <v>44</v>
      </c>
      <c r="I76" s="24">
        <v>41723</v>
      </c>
      <c r="J76" s="24">
        <v>41730</v>
      </c>
      <c r="K76" s="24"/>
      <c r="L76" s="25">
        <v>159</v>
      </c>
      <c r="M76" s="26"/>
      <c r="N76" s="27">
        <f t="shared" si="39"/>
        <v>42278</v>
      </c>
      <c r="O76" s="27">
        <f t="shared" si="40"/>
        <v>42643</v>
      </c>
      <c r="P76" s="32">
        <f t="shared" si="28"/>
        <v>365</v>
      </c>
      <c r="Q76" s="31" t="str">
        <f t="shared" si="29"/>
        <v/>
      </c>
      <c r="R76" s="31" t="str">
        <f t="shared" si="30"/>
        <v/>
      </c>
      <c r="S76" s="28">
        <f>IF(A76="","",IF(I76&gt;DATE(2006,1,1),VLOOKUP(L76,'Barème TVS 1'!B:C,2),VLOOKUP(M76,'Barème TVS 3'!B:C,2)))</f>
        <v>11.5</v>
      </c>
      <c r="T76" s="28">
        <f>IF(A76="","",IF(K76&gt;0,0,IF(H76="Diesel et assimilé",VLOOKUP(I76,'Barème TVS 4'!B:D,3),IF(H76="Essence et assimilé",VLOOKUP(I76,'Barème TVS 4'!B:D,2),0))))</f>
        <v>40</v>
      </c>
      <c r="U76" s="29">
        <f t="shared" si="41"/>
        <v>1</v>
      </c>
      <c r="V76" s="29">
        <f t="shared" si="42"/>
        <v>1</v>
      </c>
      <c r="W76" s="29">
        <f t="shared" si="43"/>
        <v>1</v>
      </c>
      <c r="X76" s="29">
        <f t="shared" si="44"/>
        <v>1</v>
      </c>
      <c r="Y76" s="29">
        <f t="shared" si="31"/>
        <v>0</v>
      </c>
      <c r="Z76" s="29">
        <f t="shared" si="32"/>
        <v>4</v>
      </c>
      <c r="AA76" s="34">
        <f t="shared" si="33"/>
        <v>4</v>
      </c>
      <c r="AB76" s="29">
        <f t="shared" si="34"/>
        <v>0</v>
      </c>
      <c r="AC76" s="29">
        <f t="shared" si="35"/>
        <v>4</v>
      </c>
      <c r="AD76" s="30">
        <f t="shared" si="36"/>
        <v>4</v>
      </c>
      <c r="AE76" s="30">
        <f>IF(A76="","",IF(H76="Hybride",IF(L76&lt;110,IF(ROUND(((DATE(2015,9,30)-I76)/90),1)&lt;9,VLOOKUP(I76,'Trim Exonérés'!B:D,3),0),0),0))</f>
        <v>0</v>
      </c>
      <c r="AF76" s="30">
        <f t="shared" si="37"/>
        <v>4</v>
      </c>
      <c r="AG76" s="35">
        <f t="shared" si="38"/>
        <v>1868.5</v>
      </c>
    </row>
    <row r="77" spans="1:33" x14ac:dyDescent="0.25">
      <c r="A77" s="23" t="s">
        <v>127</v>
      </c>
      <c r="B77" s="23" t="s">
        <v>297</v>
      </c>
      <c r="C77" s="23" t="s">
        <v>220</v>
      </c>
      <c r="D77" s="23" t="s">
        <v>216</v>
      </c>
      <c r="E77" s="23"/>
      <c r="F77" s="23" t="s">
        <v>31</v>
      </c>
      <c r="G77" s="23" t="s">
        <v>0</v>
      </c>
      <c r="H77" s="23" t="s">
        <v>44</v>
      </c>
      <c r="I77" s="24">
        <v>41727</v>
      </c>
      <c r="J77" s="24">
        <v>41742</v>
      </c>
      <c r="K77" s="24"/>
      <c r="L77" s="25">
        <v>139</v>
      </c>
      <c r="M77" s="26"/>
      <c r="N77" s="27">
        <f t="shared" si="39"/>
        <v>42278</v>
      </c>
      <c r="O77" s="27">
        <f t="shared" si="40"/>
        <v>42643</v>
      </c>
      <c r="P77" s="32">
        <f t="shared" si="28"/>
        <v>365</v>
      </c>
      <c r="Q77" s="31" t="str">
        <f t="shared" si="29"/>
        <v/>
      </c>
      <c r="R77" s="31" t="str">
        <f t="shared" si="30"/>
        <v/>
      </c>
      <c r="S77" s="28">
        <f>IF(A77="","",IF(I77&gt;DATE(2006,1,1),VLOOKUP(L77,'Barème TVS 1'!B:C,2),VLOOKUP(M77,'Barème TVS 3'!B:C,2)))</f>
        <v>5.5</v>
      </c>
      <c r="T77" s="28">
        <f>IF(A77="","",IF(K77&gt;0,0,IF(H77="Diesel et assimilé",VLOOKUP(I77,'Barème TVS 4'!B:D,3),IF(H77="Essence et assimilé",VLOOKUP(I77,'Barème TVS 4'!B:D,2),0))))</f>
        <v>40</v>
      </c>
      <c r="U77" s="29">
        <f t="shared" si="41"/>
        <v>1</v>
      </c>
      <c r="V77" s="29">
        <f t="shared" si="42"/>
        <v>1</v>
      </c>
      <c r="W77" s="29">
        <f t="shared" si="43"/>
        <v>1</v>
      </c>
      <c r="X77" s="29">
        <f t="shared" si="44"/>
        <v>1</v>
      </c>
      <c r="Y77" s="29">
        <f t="shared" si="31"/>
        <v>0</v>
      </c>
      <c r="Z77" s="29">
        <f t="shared" si="32"/>
        <v>4</v>
      </c>
      <c r="AA77" s="34">
        <f t="shared" si="33"/>
        <v>4</v>
      </c>
      <c r="AB77" s="29">
        <f t="shared" si="34"/>
        <v>0</v>
      </c>
      <c r="AC77" s="29">
        <f t="shared" si="35"/>
        <v>4</v>
      </c>
      <c r="AD77" s="30">
        <f t="shared" si="36"/>
        <v>4</v>
      </c>
      <c r="AE77" s="30">
        <f>IF(A77="","",IF(H77="Hybride",IF(L77&lt;110,IF(ROUND(((DATE(2015,9,30)-I77)/90),1)&lt;9,VLOOKUP(I77,'Trim Exonérés'!B:D,3),0),0),0))</f>
        <v>0</v>
      </c>
      <c r="AF77" s="30">
        <f t="shared" si="37"/>
        <v>4</v>
      </c>
      <c r="AG77" s="35">
        <f t="shared" si="38"/>
        <v>804.5</v>
      </c>
    </row>
    <row r="78" spans="1:33" x14ac:dyDescent="0.25">
      <c r="A78" s="23" t="s">
        <v>125</v>
      </c>
      <c r="B78" s="23" t="s">
        <v>295</v>
      </c>
      <c r="C78" s="23" t="s">
        <v>220</v>
      </c>
      <c r="D78" s="23" t="s">
        <v>216</v>
      </c>
      <c r="E78" s="23"/>
      <c r="F78" s="23" t="s">
        <v>31</v>
      </c>
      <c r="G78" s="23" t="s">
        <v>0</v>
      </c>
      <c r="H78" s="23" t="s">
        <v>44</v>
      </c>
      <c r="I78" s="24">
        <v>41740</v>
      </c>
      <c r="J78" s="24">
        <v>41747</v>
      </c>
      <c r="K78" s="24"/>
      <c r="L78" s="25">
        <v>112</v>
      </c>
      <c r="M78" s="26"/>
      <c r="N78" s="27">
        <f t="shared" si="39"/>
        <v>42278</v>
      </c>
      <c r="O78" s="27">
        <f t="shared" si="40"/>
        <v>42643</v>
      </c>
      <c r="P78" s="32">
        <f t="shared" si="28"/>
        <v>365</v>
      </c>
      <c r="Q78" s="31" t="str">
        <f t="shared" si="29"/>
        <v/>
      </c>
      <c r="R78" s="31" t="str">
        <f t="shared" si="30"/>
        <v/>
      </c>
      <c r="S78" s="28">
        <f>IF(A78="","",IF(I78&gt;DATE(2006,1,1),VLOOKUP(L78,'Barème TVS 1'!B:C,2),VLOOKUP(M78,'Barème TVS 3'!B:C,2)))</f>
        <v>4</v>
      </c>
      <c r="T78" s="28">
        <f>IF(A78="","",IF(K78&gt;0,0,IF(H78="Diesel et assimilé",VLOOKUP(I78,'Barème TVS 4'!B:D,3),IF(H78="Essence et assimilé",VLOOKUP(I78,'Barème TVS 4'!B:D,2),0))))</f>
        <v>40</v>
      </c>
      <c r="U78" s="29">
        <f t="shared" si="41"/>
        <v>1</v>
      </c>
      <c r="V78" s="29">
        <f t="shared" si="42"/>
        <v>1</v>
      </c>
      <c r="W78" s="29">
        <f t="shared" si="43"/>
        <v>1</v>
      </c>
      <c r="X78" s="29">
        <f t="shared" si="44"/>
        <v>1</v>
      </c>
      <c r="Y78" s="29">
        <f t="shared" si="31"/>
        <v>0</v>
      </c>
      <c r="Z78" s="29">
        <f t="shared" si="32"/>
        <v>4</v>
      </c>
      <c r="AA78" s="34">
        <f t="shared" si="33"/>
        <v>4</v>
      </c>
      <c r="AB78" s="29">
        <f t="shared" si="34"/>
        <v>0</v>
      </c>
      <c r="AC78" s="29">
        <f t="shared" si="35"/>
        <v>4</v>
      </c>
      <c r="AD78" s="30">
        <f t="shared" si="36"/>
        <v>4</v>
      </c>
      <c r="AE78" s="30">
        <f>IF(A78="","",IF(H78="Hybride",IF(L78&lt;110,IF(ROUND(((DATE(2015,9,30)-I78)/90),1)&lt;9,VLOOKUP(I78,'Trim Exonérés'!B:D,3),0),0),0))</f>
        <v>0</v>
      </c>
      <c r="AF78" s="30">
        <f t="shared" si="37"/>
        <v>4</v>
      </c>
      <c r="AG78" s="35">
        <f t="shared" si="38"/>
        <v>488</v>
      </c>
    </row>
    <row r="79" spans="1:33" x14ac:dyDescent="0.25">
      <c r="A79" s="23" t="s">
        <v>126</v>
      </c>
      <c r="B79" s="23" t="s">
        <v>296</v>
      </c>
      <c r="C79" s="23" t="s">
        <v>220</v>
      </c>
      <c r="D79" s="23" t="s">
        <v>216</v>
      </c>
      <c r="E79" s="23"/>
      <c r="F79" s="23" t="s">
        <v>31</v>
      </c>
      <c r="G79" s="23" t="s">
        <v>0</v>
      </c>
      <c r="H79" s="23" t="s">
        <v>44</v>
      </c>
      <c r="I79" s="24">
        <v>41740</v>
      </c>
      <c r="J79" s="24">
        <v>41756</v>
      </c>
      <c r="K79" s="24"/>
      <c r="L79" s="25">
        <v>115</v>
      </c>
      <c r="M79" s="26"/>
      <c r="N79" s="27">
        <f t="shared" si="39"/>
        <v>42278</v>
      </c>
      <c r="O79" s="27">
        <f t="shared" si="40"/>
        <v>42643</v>
      </c>
      <c r="P79" s="32">
        <f t="shared" si="28"/>
        <v>365</v>
      </c>
      <c r="Q79" s="31" t="str">
        <f t="shared" si="29"/>
        <v/>
      </c>
      <c r="R79" s="31" t="str">
        <f t="shared" si="30"/>
        <v/>
      </c>
      <c r="S79" s="28">
        <f>IF(A79="","",IF(I79&gt;DATE(2006,1,1),VLOOKUP(L79,'Barème TVS 1'!B:C,2),VLOOKUP(M79,'Barème TVS 3'!B:C,2)))</f>
        <v>4</v>
      </c>
      <c r="T79" s="28">
        <f>IF(A79="","",IF(K79&gt;0,0,IF(H79="Diesel et assimilé",VLOOKUP(I79,'Barème TVS 4'!B:D,3),IF(H79="Essence et assimilé",VLOOKUP(I79,'Barème TVS 4'!B:D,2),0))))</f>
        <v>40</v>
      </c>
      <c r="U79" s="29">
        <f t="shared" si="41"/>
        <v>1</v>
      </c>
      <c r="V79" s="29">
        <f t="shared" si="42"/>
        <v>1</v>
      </c>
      <c r="W79" s="29">
        <f t="shared" si="43"/>
        <v>1</v>
      </c>
      <c r="X79" s="29">
        <f t="shared" si="44"/>
        <v>1</v>
      </c>
      <c r="Y79" s="29">
        <f t="shared" si="31"/>
        <v>0</v>
      </c>
      <c r="Z79" s="29">
        <f t="shared" si="32"/>
        <v>4</v>
      </c>
      <c r="AA79" s="34">
        <f t="shared" si="33"/>
        <v>4</v>
      </c>
      <c r="AB79" s="29">
        <f t="shared" si="34"/>
        <v>0</v>
      </c>
      <c r="AC79" s="29">
        <f t="shared" si="35"/>
        <v>4</v>
      </c>
      <c r="AD79" s="30">
        <f t="shared" si="36"/>
        <v>4</v>
      </c>
      <c r="AE79" s="30">
        <f>IF(A79="","",IF(H79="Hybride",IF(L79&lt;110,IF(ROUND(((DATE(2015,9,30)-I79)/90),1)&lt;9,VLOOKUP(I79,'Trim Exonérés'!B:D,3),0),0),0))</f>
        <v>0</v>
      </c>
      <c r="AF79" s="30">
        <f t="shared" si="37"/>
        <v>4</v>
      </c>
      <c r="AG79" s="35">
        <f t="shared" si="38"/>
        <v>500</v>
      </c>
    </row>
    <row r="80" spans="1:33" x14ac:dyDescent="0.25">
      <c r="A80" s="23" t="s">
        <v>128</v>
      </c>
      <c r="B80" s="23" t="s">
        <v>298</v>
      </c>
      <c r="C80" s="23" t="s">
        <v>220</v>
      </c>
      <c r="D80" s="23" t="s">
        <v>216</v>
      </c>
      <c r="E80" s="23"/>
      <c r="F80" s="23" t="s">
        <v>31</v>
      </c>
      <c r="G80" s="23" t="s">
        <v>0</v>
      </c>
      <c r="H80" s="23" t="s">
        <v>44</v>
      </c>
      <c r="I80" s="24">
        <v>41726</v>
      </c>
      <c r="J80" s="24">
        <v>41761</v>
      </c>
      <c r="K80" s="24"/>
      <c r="L80" s="25">
        <v>140</v>
      </c>
      <c r="M80" s="26"/>
      <c r="N80" s="27">
        <f t="shared" si="39"/>
        <v>42278</v>
      </c>
      <c r="O80" s="27">
        <f t="shared" si="40"/>
        <v>42643</v>
      </c>
      <c r="P80" s="32">
        <f t="shared" si="28"/>
        <v>365</v>
      </c>
      <c r="Q80" s="31" t="str">
        <f t="shared" si="29"/>
        <v/>
      </c>
      <c r="R80" s="31" t="str">
        <f t="shared" si="30"/>
        <v/>
      </c>
      <c r="S80" s="28">
        <f>IF(A80="","",IF(I80&gt;DATE(2006,1,1),VLOOKUP(L80,'Barème TVS 1'!B:C,2),VLOOKUP(M80,'Barème TVS 3'!B:C,2)))</f>
        <v>5.5</v>
      </c>
      <c r="T80" s="28">
        <f>IF(A80="","",IF(K80&gt;0,0,IF(H80="Diesel et assimilé",VLOOKUP(I80,'Barème TVS 4'!B:D,3),IF(H80="Essence et assimilé",VLOOKUP(I80,'Barème TVS 4'!B:D,2),0))))</f>
        <v>40</v>
      </c>
      <c r="U80" s="29">
        <f t="shared" si="41"/>
        <v>1</v>
      </c>
      <c r="V80" s="29">
        <f t="shared" si="42"/>
        <v>1</v>
      </c>
      <c r="W80" s="29">
        <f t="shared" si="43"/>
        <v>1</v>
      </c>
      <c r="X80" s="29">
        <f t="shared" si="44"/>
        <v>1</v>
      </c>
      <c r="Y80" s="29">
        <f t="shared" si="31"/>
        <v>0</v>
      </c>
      <c r="Z80" s="29">
        <f t="shared" si="32"/>
        <v>4</v>
      </c>
      <c r="AA80" s="34">
        <f t="shared" si="33"/>
        <v>4</v>
      </c>
      <c r="AB80" s="29">
        <f t="shared" si="34"/>
        <v>0</v>
      </c>
      <c r="AC80" s="29">
        <f t="shared" si="35"/>
        <v>4</v>
      </c>
      <c r="AD80" s="30">
        <f t="shared" si="36"/>
        <v>4</v>
      </c>
      <c r="AE80" s="30">
        <f>IF(A80="","",IF(H80="Hybride",IF(L80&lt;110,IF(ROUND(((DATE(2015,9,30)-I80)/90),1)&lt;9,VLOOKUP(I80,'Trim Exonérés'!B:D,3),0),0),0))</f>
        <v>0</v>
      </c>
      <c r="AF80" s="30">
        <f t="shared" si="37"/>
        <v>4</v>
      </c>
      <c r="AG80" s="35">
        <f t="shared" si="38"/>
        <v>810</v>
      </c>
    </row>
    <row r="81" spans="1:33" x14ac:dyDescent="0.25">
      <c r="A81" s="23" t="s">
        <v>134</v>
      </c>
      <c r="B81" s="23" t="s">
        <v>304</v>
      </c>
      <c r="C81" s="23" t="s">
        <v>220</v>
      </c>
      <c r="D81" s="23" t="s">
        <v>216</v>
      </c>
      <c r="E81" s="23"/>
      <c r="F81" s="23" t="s">
        <v>31</v>
      </c>
      <c r="G81" s="23" t="s">
        <v>0</v>
      </c>
      <c r="H81" s="23" t="s">
        <v>44</v>
      </c>
      <c r="I81" s="24">
        <v>41761</v>
      </c>
      <c r="J81" s="24">
        <v>41771</v>
      </c>
      <c r="K81" s="24"/>
      <c r="L81" s="25">
        <v>102</v>
      </c>
      <c r="M81" s="26"/>
      <c r="N81" s="27">
        <f t="shared" si="39"/>
        <v>42278</v>
      </c>
      <c r="O81" s="27">
        <f t="shared" si="40"/>
        <v>42643</v>
      </c>
      <c r="P81" s="32">
        <f t="shared" si="28"/>
        <v>365</v>
      </c>
      <c r="Q81" s="31" t="str">
        <f t="shared" si="29"/>
        <v/>
      </c>
      <c r="R81" s="31" t="str">
        <f t="shared" si="30"/>
        <v/>
      </c>
      <c r="S81" s="28">
        <f>IF(A81="","",IF(I81&gt;DATE(2006,1,1),VLOOKUP(L81,'Barème TVS 1'!B:C,2),VLOOKUP(M81,'Barème TVS 3'!B:C,2)))</f>
        <v>4</v>
      </c>
      <c r="T81" s="28">
        <f>IF(A81="","",IF(K81&gt;0,0,IF(H81="Diesel et assimilé",VLOOKUP(I81,'Barème TVS 4'!B:D,3),IF(H81="Essence et assimilé",VLOOKUP(I81,'Barème TVS 4'!B:D,2),0))))</f>
        <v>40</v>
      </c>
      <c r="U81" s="29">
        <f t="shared" si="41"/>
        <v>1</v>
      </c>
      <c r="V81" s="29">
        <f t="shared" si="42"/>
        <v>1</v>
      </c>
      <c r="W81" s="29">
        <f t="shared" si="43"/>
        <v>1</v>
      </c>
      <c r="X81" s="29">
        <f t="shared" si="44"/>
        <v>1</v>
      </c>
      <c r="Y81" s="29">
        <f t="shared" si="31"/>
        <v>0</v>
      </c>
      <c r="Z81" s="29">
        <f t="shared" si="32"/>
        <v>4</v>
      </c>
      <c r="AA81" s="34">
        <f t="shared" si="33"/>
        <v>4</v>
      </c>
      <c r="AB81" s="29">
        <f t="shared" si="34"/>
        <v>0</v>
      </c>
      <c r="AC81" s="29">
        <f t="shared" si="35"/>
        <v>4</v>
      </c>
      <c r="AD81" s="30">
        <f t="shared" si="36"/>
        <v>4</v>
      </c>
      <c r="AE81" s="30">
        <f>IF(A81="","",IF(H81="Hybride",IF(L81&lt;110,IF(ROUND(((DATE(2015,9,30)-I81)/90),1)&lt;9,VLOOKUP(I81,'Trim Exonérés'!B:D,3),0),0),0))</f>
        <v>0</v>
      </c>
      <c r="AF81" s="30">
        <f t="shared" si="37"/>
        <v>4</v>
      </c>
      <c r="AG81" s="35">
        <f t="shared" si="38"/>
        <v>448</v>
      </c>
    </row>
    <row r="82" spans="1:33" x14ac:dyDescent="0.25">
      <c r="A82" s="23" t="s">
        <v>129</v>
      </c>
      <c r="B82" s="23" t="s">
        <v>299</v>
      </c>
      <c r="C82" s="23" t="s">
        <v>220</v>
      </c>
      <c r="D82" s="23" t="s">
        <v>216</v>
      </c>
      <c r="E82" s="23"/>
      <c r="F82" s="23" t="s">
        <v>31</v>
      </c>
      <c r="G82" s="23" t="s">
        <v>0</v>
      </c>
      <c r="H82" s="23" t="s">
        <v>44</v>
      </c>
      <c r="I82" s="24">
        <v>41763</v>
      </c>
      <c r="J82" s="24">
        <v>41775</v>
      </c>
      <c r="K82" s="24"/>
      <c r="L82" s="25">
        <v>135</v>
      </c>
      <c r="M82" s="26"/>
      <c r="N82" s="27">
        <f t="shared" si="39"/>
        <v>42278</v>
      </c>
      <c r="O82" s="27">
        <f t="shared" si="40"/>
        <v>42643</v>
      </c>
      <c r="P82" s="32">
        <f t="shared" si="28"/>
        <v>365</v>
      </c>
      <c r="Q82" s="31" t="str">
        <f t="shared" si="29"/>
        <v/>
      </c>
      <c r="R82" s="31" t="str">
        <f t="shared" si="30"/>
        <v/>
      </c>
      <c r="S82" s="28">
        <f>IF(A82="","",IF(I82&gt;DATE(2006,1,1),VLOOKUP(L82,'Barème TVS 1'!B:C,2),VLOOKUP(M82,'Barème TVS 3'!B:C,2)))</f>
        <v>5.5</v>
      </c>
      <c r="T82" s="28">
        <f>IF(A82="","",IF(K82&gt;0,0,IF(H82="Diesel et assimilé",VLOOKUP(I82,'Barème TVS 4'!B:D,3),IF(H82="Essence et assimilé",VLOOKUP(I82,'Barème TVS 4'!B:D,2),0))))</f>
        <v>40</v>
      </c>
      <c r="U82" s="29">
        <f t="shared" si="41"/>
        <v>1</v>
      </c>
      <c r="V82" s="29">
        <f t="shared" si="42"/>
        <v>1</v>
      </c>
      <c r="W82" s="29">
        <f t="shared" si="43"/>
        <v>1</v>
      </c>
      <c r="X82" s="29">
        <f t="shared" si="44"/>
        <v>1</v>
      </c>
      <c r="Y82" s="29">
        <f t="shared" si="31"/>
        <v>0</v>
      </c>
      <c r="Z82" s="29">
        <f t="shared" si="32"/>
        <v>4</v>
      </c>
      <c r="AA82" s="34">
        <f t="shared" si="33"/>
        <v>4</v>
      </c>
      <c r="AB82" s="29">
        <f t="shared" si="34"/>
        <v>0</v>
      </c>
      <c r="AC82" s="29">
        <f t="shared" si="35"/>
        <v>4</v>
      </c>
      <c r="AD82" s="30">
        <f t="shared" si="36"/>
        <v>4</v>
      </c>
      <c r="AE82" s="30">
        <f>IF(A82="","",IF(H82="Hybride",IF(L82&lt;110,IF(ROUND(((DATE(2015,9,30)-I82)/90),1)&lt;9,VLOOKUP(I82,'Trim Exonérés'!B:D,3),0),0),0))</f>
        <v>0</v>
      </c>
      <c r="AF82" s="30">
        <f t="shared" si="37"/>
        <v>4</v>
      </c>
      <c r="AG82" s="35">
        <f t="shared" si="38"/>
        <v>782.5</v>
      </c>
    </row>
    <row r="83" spans="1:33" x14ac:dyDescent="0.25">
      <c r="A83" s="23" t="s">
        <v>132</v>
      </c>
      <c r="B83" s="23" t="s">
        <v>302</v>
      </c>
      <c r="C83" s="23" t="s">
        <v>220</v>
      </c>
      <c r="D83" s="23" t="s">
        <v>216</v>
      </c>
      <c r="E83" s="23"/>
      <c r="F83" s="23" t="s">
        <v>31</v>
      </c>
      <c r="G83" s="23" t="s">
        <v>0</v>
      </c>
      <c r="H83" s="23" t="s">
        <v>44</v>
      </c>
      <c r="I83" s="24">
        <v>41764</v>
      </c>
      <c r="J83" s="24">
        <v>41775</v>
      </c>
      <c r="K83" s="24"/>
      <c r="L83" s="25">
        <v>150</v>
      </c>
      <c r="M83" s="26"/>
      <c r="N83" s="27">
        <f t="shared" si="39"/>
        <v>42278</v>
      </c>
      <c r="O83" s="27">
        <f t="shared" si="40"/>
        <v>42643</v>
      </c>
      <c r="P83" s="32">
        <f t="shared" si="28"/>
        <v>365</v>
      </c>
      <c r="Q83" s="31" t="str">
        <f t="shared" si="29"/>
        <v/>
      </c>
      <c r="R83" s="31" t="str">
        <f t="shared" si="30"/>
        <v/>
      </c>
      <c r="S83" s="28">
        <f>IF(A83="","",IF(I83&gt;DATE(2006,1,1),VLOOKUP(L83,'Barème TVS 1'!B:C,2),VLOOKUP(M83,'Barème TVS 3'!B:C,2)))</f>
        <v>11.5</v>
      </c>
      <c r="T83" s="28">
        <f>IF(A83="","",IF(K83&gt;0,0,IF(H83="Diesel et assimilé",VLOOKUP(I83,'Barème TVS 4'!B:D,3),IF(H83="Essence et assimilé",VLOOKUP(I83,'Barème TVS 4'!B:D,2),0))))</f>
        <v>40</v>
      </c>
      <c r="U83" s="29">
        <f t="shared" si="41"/>
        <v>1</v>
      </c>
      <c r="V83" s="29">
        <f t="shared" si="42"/>
        <v>1</v>
      </c>
      <c r="W83" s="29">
        <f t="shared" si="43"/>
        <v>1</v>
      </c>
      <c r="X83" s="29">
        <f t="shared" si="44"/>
        <v>1</v>
      </c>
      <c r="Y83" s="29">
        <f t="shared" si="31"/>
        <v>0</v>
      </c>
      <c r="Z83" s="29">
        <f t="shared" si="32"/>
        <v>4</v>
      </c>
      <c r="AA83" s="34">
        <f t="shared" si="33"/>
        <v>4</v>
      </c>
      <c r="AB83" s="29">
        <f t="shared" si="34"/>
        <v>0</v>
      </c>
      <c r="AC83" s="29">
        <f t="shared" si="35"/>
        <v>4</v>
      </c>
      <c r="AD83" s="30">
        <f t="shared" si="36"/>
        <v>4</v>
      </c>
      <c r="AE83" s="30">
        <f>IF(A83="","",IF(H83="Hybride",IF(L83&lt;110,IF(ROUND(((DATE(2015,9,30)-I83)/90),1)&lt;9,VLOOKUP(I83,'Trim Exonérés'!B:D,3),0),0),0))</f>
        <v>0</v>
      </c>
      <c r="AF83" s="30">
        <f t="shared" si="37"/>
        <v>4</v>
      </c>
      <c r="AG83" s="35">
        <f t="shared" si="38"/>
        <v>1765</v>
      </c>
    </row>
    <row r="84" spans="1:33" x14ac:dyDescent="0.25">
      <c r="A84" s="23" t="s">
        <v>133</v>
      </c>
      <c r="B84" s="23" t="s">
        <v>303</v>
      </c>
      <c r="C84" s="23" t="s">
        <v>220</v>
      </c>
      <c r="D84" s="23" t="s">
        <v>216</v>
      </c>
      <c r="E84" s="23"/>
      <c r="F84" s="23" t="s">
        <v>31</v>
      </c>
      <c r="G84" s="23" t="s">
        <v>0</v>
      </c>
      <c r="H84" s="23" t="s">
        <v>44</v>
      </c>
      <c r="I84" s="24">
        <v>41768</v>
      </c>
      <c r="J84" s="24">
        <v>41777</v>
      </c>
      <c r="K84" s="24"/>
      <c r="L84" s="25">
        <v>140</v>
      </c>
      <c r="M84" s="26"/>
      <c r="N84" s="27">
        <f t="shared" si="39"/>
        <v>42278</v>
      </c>
      <c r="O84" s="27">
        <f t="shared" si="40"/>
        <v>42643</v>
      </c>
      <c r="P84" s="32">
        <f t="shared" si="28"/>
        <v>365</v>
      </c>
      <c r="Q84" s="31" t="str">
        <f t="shared" si="29"/>
        <v/>
      </c>
      <c r="R84" s="31" t="str">
        <f t="shared" si="30"/>
        <v/>
      </c>
      <c r="S84" s="28">
        <f>IF(A84="","",IF(I84&gt;DATE(2006,1,1),VLOOKUP(L84,'Barème TVS 1'!B:C,2),VLOOKUP(M84,'Barème TVS 3'!B:C,2)))</f>
        <v>5.5</v>
      </c>
      <c r="T84" s="28">
        <f>IF(A84="","",IF(K84&gt;0,0,IF(H84="Diesel et assimilé",VLOOKUP(I84,'Barème TVS 4'!B:D,3),IF(H84="Essence et assimilé",VLOOKUP(I84,'Barème TVS 4'!B:D,2),0))))</f>
        <v>40</v>
      </c>
      <c r="U84" s="29">
        <f t="shared" si="41"/>
        <v>1</v>
      </c>
      <c r="V84" s="29">
        <f t="shared" si="42"/>
        <v>1</v>
      </c>
      <c r="W84" s="29">
        <f t="shared" si="43"/>
        <v>1</v>
      </c>
      <c r="X84" s="29">
        <f t="shared" si="44"/>
        <v>1</v>
      </c>
      <c r="Y84" s="29">
        <f t="shared" si="31"/>
        <v>0</v>
      </c>
      <c r="Z84" s="29">
        <f t="shared" si="32"/>
        <v>4</v>
      </c>
      <c r="AA84" s="34">
        <f t="shared" si="33"/>
        <v>4</v>
      </c>
      <c r="AB84" s="29">
        <f t="shared" si="34"/>
        <v>0</v>
      </c>
      <c r="AC84" s="29">
        <f t="shared" si="35"/>
        <v>4</v>
      </c>
      <c r="AD84" s="30">
        <f t="shared" si="36"/>
        <v>4</v>
      </c>
      <c r="AE84" s="30">
        <f>IF(A84="","",IF(H84="Hybride",IF(L84&lt;110,IF(ROUND(((DATE(2015,9,30)-I84)/90),1)&lt;9,VLOOKUP(I84,'Trim Exonérés'!B:D,3),0),0),0))</f>
        <v>0</v>
      </c>
      <c r="AF84" s="30">
        <f t="shared" si="37"/>
        <v>4</v>
      </c>
      <c r="AG84" s="35">
        <f t="shared" si="38"/>
        <v>810</v>
      </c>
    </row>
    <row r="85" spans="1:33" x14ac:dyDescent="0.25">
      <c r="A85" s="23" t="s">
        <v>136</v>
      </c>
      <c r="B85" s="23" t="s">
        <v>306</v>
      </c>
      <c r="C85" s="23" t="s">
        <v>220</v>
      </c>
      <c r="D85" s="23" t="s">
        <v>216</v>
      </c>
      <c r="E85" s="23"/>
      <c r="F85" s="23" t="s">
        <v>31</v>
      </c>
      <c r="G85" s="23" t="s">
        <v>0</v>
      </c>
      <c r="H85" s="23" t="s">
        <v>44</v>
      </c>
      <c r="I85" s="24">
        <v>41779</v>
      </c>
      <c r="J85" s="24">
        <v>41785</v>
      </c>
      <c r="K85" s="24"/>
      <c r="L85" s="25">
        <v>114</v>
      </c>
      <c r="M85" s="26"/>
      <c r="N85" s="27">
        <f t="shared" si="39"/>
        <v>42278</v>
      </c>
      <c r="O85" s="27">
        <f t="shared" si="40"/>
        <v>42643</v>
      </c>
      <c r="P85" s="32">
        <f t="shared" si="28"/>
        <v>365</v>
      </c>
      <c r="Q85" s="31" t="str">
        <f t="shared" si="29"/>
        <v/>
      </c>
      <c r="R85" s="31" t="str">
        <f t="shared" si="30"/>
        <v/>
      </c>
      <c r="S85" s="28">
        <f>IF(A85="","",IF(I85&gt;DATE(2006,1,1),VLOOKUP(L85,'Barème TVS 1'!B:C,2),VLOOKUP(M85,'Barème TVS 3'!B:C,2)))</f>
        <v>4</v>
      </c>
      <c r="T85" s="28">
        <f>IF(A85="","",IF(K85&gt;0,0,IF(H85="Diesel et assimilé",VLOOKUP(I85,'Barème TVS 4'!B:D,3),IF(H85="Essence et assimilé",VLOOKUP(I85,'Barème TVS 4'!B:D,2),0))))</f>
        <v>40</v>
      </c>
      <c r="U85" s="29">
        <f t="shared" si="41"/>
        <v>1</v>
      </c>
      <c r="V85" s="29">
        <f t="shared" si="42"/>
        <v>1</v>
      </c>
      <c r="W85" s="29">
        <f t="shared" si="43"/>
        <v>1</v>
      </c>
      <c r="X85" s="29">
        <f t="shared" si="44"/>
        <v>1</v>
      </c>
      <c r="Y85" s="29">
        <f t="shared" si="31"/>
        <v>0</v>
      </c>
      <c r="Z85" s="29">
        <f t="shared" si="32"/>
        <v>4</v>
      </c>
      <c r="AA85" s="34">
        <f t="shared" si="33"/>
        <v>4</v>
      </c>
      <c r="AB85" s="29">
        <f t="shared" si="34"/>
        <v>0</v>
      </c>
      <c r="AC85" s="29">
        <f t="shared" si="35"/>
        <v>4</v>
      </c>
      <c r="AD85" s="30">
        <f t="shared" si="36"/>
        <v>4</v>
      </c>
      <c r="AE85" s="30">
        <f>IF(A85="","",IF(H85="Hybride",IF(L85&lt;110,IF(ROUND(((DATE(2015,9,30)-I85)/90),1)&lt;9,VLOOKUP(I85,'Trim Exonérés'!B:D,3),0),0),0))</f>
        <v>0</v>
      </c>
      <c r="AF85" s="30">
        <f t="shared" si="37"/>
        <v>4</v>
      </c>
      <c r="AG85" s="35">
        <f t="shared" si="38"/>
        <v>496</v>
      </c>
    </row>
    <row r="86" spans="1:33" x14ac:dyDescent="0.25">
      <c r="A86" s="23" t="s">
        <v>137</v>
      </c>
      <c r="B86" s="23" t="s">
        <v>307</v>
      </c>
      <c r="C86" s="23" t="s">
        <v>220</v>
      </c>
      <c r="D86" s="23" t="s">
        <v>216</v>
      </c>
      <c r="E86" s="23"/>
      <c r="F86" s="23" t="s">
        <v>31</v>
      </c>
      <c r="G86" s="23" t="s">
        <v>0</v>
      </c>
      <c r="H86" s="23" t="s">
        <v>44</v>
      </c>
      <c r="I86" s="24">
        <v>41776</v>
      </c>
      <c r="J86" s="24">
        <v>41785</v>
      </c>
      <c r="K86" s="24"/>
      <c r="L86" s="25">
        <v>135</v>
      </c>
      <c r="M86" s="26"/>
      <c r="N86" s="27">
        <f t="shared" si="39"/>
        <v>42278</v>
      </c>
      <c r="O86" s="27">
        <f t="shared" si="40"/>
        <v>42643</v>
      </c>
      <c r="P86" s="32">
        <f t="shared" si="28"/>
        <v>365</v>
      </c>
      <c r="Q86" s="31" t="str">
        <f t="shared" si="29"/>
        <v/>
      </c>
      <c r="R86" s="31" t="str">
        <f t="shared" si="30"/>
        <v/>
      </c>
      <c r="S86" s="28">
        <f>IF(A86="","",IF(I86&gt;DATE(2006,1,1),VLOOKUP(L86,'Barème TVS 1'!B:C,2),VLOOKUP(M86,'Barème TVS 3'!B:C,2)))</f>
        <v>5.5</v>
      </c>
      <c r="T86" s="28">
        <f>IF(A86="","",IF(K86&gt;0,0,IF(H86="Diesel et assimilé",VLOOKUP(I86,'Barème TVS 4'!B:D,3),IF(H86="Essence et assimilé",VLOOKUP(I86,'Barème TVS 4'!B:D,2),0))))</f>
        <v>40</v>
      </c>
      <c r="U86" s="29">
        <f t="shared" si="41"/>
        <v>1</v>
      </c>
      <c r="V86" s="29">
        <f t="shared" si="42"/>
        <v>1</v>
      </c>
      <c r="W86" s="29">
        <f t="shared" si="43"/>
        <v>1</v>
      </c>
      <c r="X86" s="29">
        <f t="shared" si="44"/>
        <v>1</v>
      </c>
      <c r="Y86" s="29">
        <f t="shared" si="31"/>
        <v>0</v>
      </c>
      <c r="Z86" s="29">
        <f t="shared" si="32"/>
        <v>4</v>
      </c>
      <c r="AA86" s="34">
        <f t="shared" si="33"/>
        <v>4</v>
      </c>
      <c r="AB86" s="29">
        <f t="shared" si="34"/>
        <v>0</v>
      </c>
      <c r="AC86" s="29">
        <f t="shared" si="35"/>
        <v>4</v>
      </c>
      <c r="AD86" s="30">
        <f t="shared" si="36"/>
        <v>4</v>
      </c>
      <c r="AE86" s="30">
        <f>IF(A86="","",IF(H86="Hybride",IF(L86&lt;110,IF(ROUND(((DATE(2015,9,30)-I86)/90),1)&lt;9,VLOOKUP(I86,'Trim Exonérés'!B:D,3),0),0),0))</f>
        <v>0</v>
      </c>
      <c r="AF86" s="30">
        <f t="shared" si="37"/>
        <v>4</v>
      </c>
      <c r="AG86" s="35">
        <f t="shared" si="38"/>
        <v>782.5</v>
      </c>
    </row>
    <row r="87" spans="1:33" x14ac:dyDescent="0.25">
      <c r="A87" s="23" t="s">
        <v>130</v>
      </c>
      <c r="B87" s="23" t="s">
        <v>300</v>
      </c>
      <c r="C87" s="23" t="s">
        <v>220</v>
      </c>
      <c r="D87" s="23" t="s">
        <v>216</v>
      </c>
      <c r="E87" s="23"/>
      <c r="F87" s="23" t="s">
        <v>31</v>
      </c>
      <c r="G87" s="23" t="s">
        <v>0</v>
      </c>
      <c r="H87" s="23" t="s">
        <v>44</v>
      </c>
      <c r="I87" s="24">
        <v>41763</v>
      </c>
      <c r="J87" s="24">
        <v>41786</v>
      </c>
      <c r="K87" s="24"/>
      <c r="L87" s="25">
        <v>136</v>
      </c>
      <c r="M87" s="26"/>
      <c r="N87" s="27">
        <f t="shared" si="39"/>
        <v>42278</v>
      </c>
      <c r="O87" s="27">
        <f t="shared" si="40"/>
        <v>42643</v>
      </c>
      <c r="P87" s="32">
        <f t="shared" si="28"/>
        <v>365</v>
      </c>
      <c r="Q87" s="31" t="str">
        <f t="shared" si="29"/>
        <v/>
      </c>
      <c r="R87" s="31" t="str">
        <f t="shared" si="30"/>
        <v/>
      </c>
      <c r="S87" s="28">
        <f>IF(A87="","",IF(I87&gt;DATE(2006,1,1),VLOOKUP(L87,'Barème TVS 1'!B:C,2),VLOOKUP(M87,'Barème TVS 3'!B:C,2)))</f>
        <v>5.5</v>
      </c>
      <c r="T87" s="28">
        <f>IF(A87="","",IF(K87&gt;0,0,IF(H87="Diesel et assimilé",VLOOKUP(I87,'Barème TVS 4'!B:D,3),IF(H87="Essence et assimilé",VLOOKUP(I87,'Barème TVS 4'!B:D,2),0))))</f>
        <v>40</v>
      </c>
      <c r="U87" s="29">
        <f t="shared" si="41"/>
        <v>1</v>
      </c>
      <c r="V87" s="29">
        <f t="shared" si="42"/>
        <v>1</v>
      </c>
      <c r="W87" s="29">
        <f t="shared" si="43"/>
        <v>1</v>
      </c>
      <c r="X87" s="29">
        <f t="shared" si="44"/>
        <v>1</v>
      </c>
      <c r="Y87" s="29">
        <f t="shared" si="31"/>
        <v>0</v>
      </c>
      <c r="Z87" s="29">
        <f t="shared" si="32"/>
        <v>4</v>
      </c>
      <c r="AA87" s="34">
        <f t="shared" si="33"/>
        <v>4</v>
      </c>
      <c r="AB87" s="29">
        <f t="shared" si="34"/>
        <v>0</v>
      </c>
      <c r="AC87" s="29">
        <f t="shared" si="35"/>
        <v>4</v>
      </c>
      <c r="AD87" s="30">
        <f t="shared" si="36"/>
        <v>4</v>
      </c>
      <c r="AE87" s="30">
        <f>IF(A87="","",IF(H87="Hybride",IF(L87&lt;110,IF(ROUND(((DATE(2015,9,30)-I87)/90),1)&lt;9,VLOOKUP(I87,'Trim Exonérés'!B:D,3),0),0),0))</f>
        <v>0</v>
      </c>
      <c r="AF87" s="30">
        <f t="shared" si="37"/>
        <v>4</v>
      </c>
      <c r="AG87" s="35">
        <f t="shared" si="38"/>
        <v>788</v>
      </c>
    </row>
    <row r="88" spans="1:33" x14ac:dyDescent="0.25">
      <c r="A88" s="23" t="s">
        <v>131</v>
      </c>
      <c r="B88" s="23" t="s">
        <v>301</v>
      </c>
      <c r="C88" s="23" t="s">
        <v>220</v>
      </c>
      <c r="D88" s="23" t="s">
        <v>216</v>
      </c>
      <c r="E88" s="23"/>
      <c r="F88" s="23" t="s">
        <v>31</v>
      </c>
      <c r="G88" s="23" t="s">
        <v>0</v>
      </c>
      <c r="H88" s="23" t="s">
        <v>44</v>
      </c>
      <c r="I88" s="24">
        <v>41763</v>
      </c>
      <c r="J88" s="24">
        <v>41786</v>
      </c>
      <c r="K88" s="24"/>
      <c r="L88" s="25">
        <v>174</v>
      </c>
      <c r="M88" s="26"/>
      <c r="N88" s="27">
        <f t="shared" si="39"/>
        <v>42278</v>
      </c>
      <c r="O88" s="27">
        <f t="shared" si="40"/>
        <v>42643</v>
      </c>
      <c r="P88" s="32">
        <f t="shared" si="28"/>
        <v>365</v>
      </c>
      <c r="Q88" s="31" t="str">
        <f t="shared" si="29"/>
        <v/>
      </c>
      <c r="R88" s="31" t="str">
        <f t="shared" si="30"/>
        <v/>
      </c>
      <c r="S88" s="28">
        <f>IF(A88="","",IF(I88&gt;DATE(2006,1,1),VLOOKUP(L88,'Barème TVS 1'!B:C,2),VLOOKUP(M88,'Barème TVS 3'!B:C,2)))</f>
        <v>18</v>
      </c>
      <c r="T88" s="28">
        <f>IF(A88="","",IF(K88&gt;0,0,IF(H88="Diesel et assimilé",VLOOKUP(I88,'Barème TVS 4'!B:D,3),IF(H88="Essence et assimilé",VLOOKUP(I88,'Barème TVS 4'!B:D,2),0))))</f>
        <v>40</v>
      </c>
      <c r="U88" s="29">
        <f t="shared" si="41"/>
        <v>1</v>
      </c>
      <c r="V88" s="29">
        <f t="shared" si="42"/>
        <v>1</v>
      </c>
      <c r="W88" s="29">
        <f t="shared" si="43"/>
        <v>1</v>
      </c>
      <c r="X88" s="29">
        <f t="shared" si="44"/>
        <v>1</v>
      </c>
      <c r="Y88" s="29">
        <f t="shared" si="31"/>
        <v>0</v>
      </c>
      <c r="Z88" s="29">
        <f t="shared" si="32"/>
        <v>4</v>
      </c>
      <c r="AA88" s="34">
        <f t="shared" si="33"/>
        <v>4</v>
      </c>
      <c r="AB88" s="29">
        <f t="shared" si="34"/>
        <v>0</v>
      </c>
      <c r="AC88" s="29">
        <f t="shared" si="35"/>
        <v>4</v>
      </c>
      <c r="AD88" s="30">
        <f t="shared" si="36"/>
        <v>4</v>
      </c>
      <c r="AE88" s="30">
        <f>IF(A88="","",IF(H88="Hybride",IF(L88&lt;110,IF(ROUND(((DATE(2015,9,30)-I88)/90),1)&lt;9,VLOOKUP(I88,'Trim Exonérés'!B:D,3),0),0),0))</f>
        <v>0</v>
      </c>
      <c r="AF88" s="30">
        <f t="shared" si="37"/>
        <v>4</v>
      </c>
      <c r="AG88" s="35">
        <f t="shared" si="38"/>
        <v>3172</v>
      </c>
    </row>
    <row r="89" spans="1:33" x14ac:dyDescent="0.25">
      <c r="A89" s="23" t="s">
        <v>135</v>
      </c>
      <c r="B89" s="23" t="s">
        <v>305</v>
      </c>
      <c r="C89" s="23" t="s">
        <v>220</v>
      </c>
      <c r="D89" s="23" t="s">
        <v>216</v>
      </c>
      <c r="E89" s="23"/>
      <c r="F89" s="23" t="s">
        <v>31</v>
      </c>
      <c r="G89" s="23" t="s">
        <v>0</v>
      </c>
      <c r="H89" s="23" t="s">
        <v>44</v>
      </c>
      <c r="I89" s="24">
        <v>41782</v>
      </c>
      <c r="J89" s="24">
        <v>41790</v>
      </c>
      <c r="K89" s="24"/>
      <c r="L89" s="25">
        <v>135</v>
      </c>
      <c r="M89" s="26"/>
      <c r="N89" s="27">
        <f t="shared" si="39"/>
        <v>42278</v>
      </c>
      <c r="O89" s="27">
        <f t="shared" si="40"/>
        <v>42643</v>
      </c>
      <c r="P89" s="32">
        <f t="shared" si="28"/>
        <v>365</v>
      </c>
      <c r="Q89" s="31" t="str">
        <f t="shared" si="29"/>
        <v/>
      </c>
      <c r="R89" s="31" t="str">
        <f t="shared" si="30"/>
        <v/>
      </c>
      <c r="S89" s="28">
        <f>IF(A89="","",IF(I89&gt;DATE(2006,1,1),VLOOKUP(L89,'Barème TVS 1'!B:C,2),VLOOKUP(M89,'Barème TVS 3'!B:C,2)))</f>
        <v>5.5</v>
      </c>
      <c r="T89" s="28">
        <f>IF(A89="","",IF(K89&gt;0,0,IF(H89="Diesel et assimilé",VLOOKUP(I89,'Barème TVS 4'!B:D,3),IF(H89="Essence et assimilé",VLOOKUP(I89,'Barème TVS 4'!B:D,2),0))))</f>
        <v>40</v>
      </c>
      <c r="U89" s="29">
        <f t="shared" si="41"/>
        <v>1</v>
      </c>
      <c r="V89" s="29">
        <f t="shared" si="42"/>
        <v>1</v>
      </c>
      <c r="W89" s="29">
        <f t="shared" si="43"/>
        <v>1</v>
      </c>
      <c r="X89" s="29">
        <f t="shared" si="44"/>
        <v>1</v>
      </c>
      <c r="Y89" s="29">
        <f t="shared" si="31"/>
        <v>0</v>
      </c>
      <c r="Z89" s="29">
        <f t="shared" si="32"/>
        <v>4</v>
      </c>
      <c r="AA89" s="34">
        <f t="shared" si="33"/>
        <v>4</v>
      </c>
      <c r="AB89" s="29">
        <f t="shared" si="34"/>
        <v>0</v>
      </c>
      <c r="AC89" s="29">
        <f t="shared" si="35"/>
        <v>4</v>
      </c>
      <c r="AD89" s="30">
        <f t="shared" si="36"/>
        <v>4</v>
      </c>
      <c r="AE89" s="30">
        <f>IF(A89="","",IF(H89="Hybride",IF(L89&lt;110,IF(ROUND(((DATE(2015,9,30)-I89)/90),1)&lt;9,VLOOKUP(I89,'Trim Exonérés'!B:D,3),0),0),0))</f>
        <v>0</v>
      </c>
      <c r="AF89" s="30">
        <f t="shared" si="37"/>
        <v>4</v>
      </c>
      <c r="AG89" s="35">
        <f t="shared" si="38"/>
        <v>782.5</v>
      </c>
    </row>
    <row r="90" spans="1:33" x14ac:dyDescent="0.25">
      <c r="A90" s="23" t="s">
        <v>141</v>
      </c>
      <c r="B90" s="23" t="s">
        <v>311</v>
      </c>
      <c r="C90" s="23" t="s">
        <v>220</v>
      </c>
      <c r="D90" s="23" t="s">
        <v>216</v>
      </c>
      <c r="E90" s="23"/>
      <c r="F90" s="23" t="s">
        <v>31</v>
      </c>
      <c r="G90" s="23" t="s">
        <v>0</v>
      </c>
      <c r="H90" s="23" t="s">
        <v>44</v>
      </c>
      <c r="I90" s="24">
        <v>41821</v>
      </c>
      <c r="J90" s="24">
        <v>41821</v>
      </c>
      <c r="K90" s="24"/>
      <c r="L90" s="25">
        <v>149</v>
      </c>
      <c r="M90" s="26"/>
      <c r="N90" s="27">
        <f t="shared" si="39"/>
        <v>42278</v>
      </c>
      <c r="O90" s="27">
        <f t="shared" si="40"/>
        <v>42643</v>
      </c>
      <c r="P90" s="32">
        <f t="shared" si="28"/>
        <v>365</v>
      </c>
      <c r="Q90" s="31" t="str">
        <f t="shared" si="29"/>
        <v/>
      </c>
      <c r="R90" s="31" t="str">
        <f t="shared" si="30"/>
        <v/>
      </c>
      <c r="S90" s="28">
        <f>IF(A90="","",IF(I90&gt;DATE(2006,1,1),VLOOKUP(L90,'Barème TVS 1'!B:C,2),VLOOKUP(M90,'Barème TVS 3'!B:C,2)))</f>
        <v>11.5</v>
      </c>
      <c r="T90" s="28">
        <f>IF(A90="","",IF(K90&gt;0,0,IF(H90="Diesel et assimilé",VLOOKUP(I90,'Barème TVS 4'!B:D,3),IF(H90="Essence et assimilé",VLOOKUP(I90,'Barème TVS 4'!B:D,2),0))))</f>
        <v>40</v>
      </c>
      <c r="U90" s="29">
        <f t="shared" si="41"/>
        <v>1</v>
      </c>
      <c r="V90" s="29">
        <f t="shared" si="42"/>
        <v>1</v>
      </c>
      <c r="W90" s="29">
        <f t="shared" si="43"/>
        <v>1</v>
      </c>
      <c r="X90" s="29">
        <f t="shared" si="44"/>
        <v>1</v>
      </c>
      <c r="Y90" s="29">
        <f t="shared" si="31"/>
        <v>0</v>
      </c>
      <c r="Z90" s="29">
        <f t="shared" si="32"/>
        <v>4</v>
      </c>
      <c r="AA90" s="34">
        <f t="shared" si="33"/>
        <v>4</v>
      </c>
      <c r="AB90" s="29">
        <f t="shared" si="34"/>
        <v>0</v>
      </c>
      <c r="AC90" s="29">
        <f t="shared" si="35"/>
        <v>4</v>
      </c>
      <c r="AD90" s="30">
        <f t="shared" si="36"/>
        <v>4</v>
      </c>
      <c r="AE90" s="30">
        <f>IF(A90="","",IF(H90="Hybride",IF(L90&lt;110,IF(ROUND(((DATE(2015,9,30)-I90)/90),1)&lt;9,VLOOKUP(I90,'Trim Exonérés'!B:D,3),0),0),0))</f>
        <v>0</v>
      </c>
      <c r="AF90" s="30">
        <f t="shared" si="37"/>
        <v>4</v>
      </c>
      <c r="AG90" s="35">
        <f t="shared" si="38"/>
        <v>1753.5</v>
      </c>
    </row>
    <row r="91" spans="1:33" x14ac:dyDescent="0.25">
      <c r="A91" s="23" t="s">
        <v>139</v>
      </c>
      <c r="B91" s="23" t="s">
        <v>309</v>
      </c>
      <c r="C91" s="23" t="s">
        <v>220</v>
      </c>
      <c r="D91" s="23" t="s">
        <v>216</v>
      </c>
      <c r="E91" s="23"/>
      <c r="F91" s="23" t="s">
        <v>31</v>
      </c>
      <c r="G91" s="23" t="s">
        <v>0</v>
      </c>
      <c r="H91" s="23" t="s">
        <v>44</v>
      </c>
      <c r="I91" s="24">
        <v>41835</v>
      </c>
      <c r="J91" s="24">
        <v>41837</v>
      </c>
      <c r="K91" s="24"/>
      <c r="L91" s="25">
        <v>139</v>
      </c>
      <c r="M91" s="26"/>
      <c r="N91" s="27">
        <f t="shared" si="39"/>
        <v>42278</v>
      </c>
      <c r="O91" s="27">
        <f t="shared" si="40"/>
        <v>42643</v>
      </c>
      <c r="P91" s="32">
        <f t="shared" si="28"/>
        <v>365</v>
      </c>
      <c r="Q91" s="31" t="str">
        <f t="shared" si="29"/>
        <v/>
      </c>
      <c r="R91" s="31" t="str">
        <f t="shared" si="30"/>
        <v/>
      </c>
      <c r="S91" s="28">
        <f>IF(A91="","",IF(I91&gt;DATE(2006,1,1),VLOOKUP(L91,'Barème TVS 1'!B:C,2),VLOOKUP(M91,'Barème TVS 3'!B:C,2)))</f>
        <v>5.5</v>
      </c>
      <c r="T91" s="28">
        <f>IF(A91="","",IF(K91&gt;0,0,IF(H91="Diesel et assimilé",VLOOKUP(I91,'Barème TVS 4'!B:D,3),IF(H91="Essence et assimilé",VLOOKUP(I91,'Barème TVS 4'!B:D,2),0))))</f>
        <v>40</v>
      </c>
      <c r="U91" s="29">
        <f t="shared" si="41"/>
        <v>1</v>
      </c>
      <c r="V91" s="29">
        <f t="shared" si="42"/>
        <v>1</v>
      </c>
      <c r="W91" s="29">
        <f t="shared" si="43"/>
        <v>1</v>
      </c>
      <c r="X91" s="29">
        <f t="shared" si="44"/>
        <v>1</v>
      </c>
      <c r="Y91" s="29">
        <f t="shared" si="31"/>
        <v>0</v>
      </c>
      <c r="Z91" s="29">
        <f t="shared" si="32"/>
        <v>4</v>
      </c>
      <c r="AA91" s="34">
        <f t="shared" si="33"/>
        <v>4</v>
      </c>
      <c r="AB91" s="29">
        <f t="shared" si="34"/>
        <v>0</v>
      </c>
      <c r="AC91" s="29">
        <f t="shared" si="35"/>
        <v>4</v>
      </c>
      <c r="AD91" s="30">
        <f t="shared" si="36"/>
        <v>4</v>
      </c>
      <c r="AE91" s="30">
        <f>IF(A91="","",IF(H91="Hybride",IF(L91&lt;110,IF(ROUND(((DATE(2015,9,30)-I91)/90),1)&lt;9,VLOOKUP(I91,'Trim Exonérés'!B:D,3),0),0),0))</f>
        <v>0</v>
      </c>
      <c r="AF91" s="30">
        <f t="shared" si="37"/>
        <v>4</v>
      </c>
      <c r="AG91" s="35">
        <f t="shared" si="38"/>
        <v>804.5</v>
      </c>
    </row>
    <row r="92" spans="1:33" x14ac:dyDescent="0.25">
      <c r="A92" s="23" t="s">
        <v>140</v>
      </c>
      <c r="B92" s="23" t="s">
        <v>310</v>
      </c>
      <c r="C92" s="23" t="s">
        <v>220</v>
      </c>
      <c r="D92" s="23" t="s">
        <v>216</v>
      </c>
      <c r="E92" s="23"/>
      <c r="F92" s="23" t="s">
        <v>31</v>
      </c>
      <c r="G92" s="23" t="s">
        <v>0</v>
      </c>
      <c r="H92" s="23" t="s">
        <v>44</v>
      </c>
      <c r="I92" s="24">
        <v>41835</v>
      </c>
      <c r="J92" s="24">
        <v>41841</v>
      </c>
      <c r="K92" s="24"/>
      <c r="L92" s="25">
        <v>135</v>
      </c>
      <c r="M92" s="26"/>
      <c r="N92" s="27">
        <f t="shared" si="39"/>
        <v>42278</v>
      </c>
      <c r="O92" s="27">
        <f t="shared" si="40"/>
        <v>42643</v>
      </c>
      <c r="P92" s="32">
        <f t="shared" si="28"/>
        <v>365</v>
      </c>
      <c r="Q92" s="31" t="str">
        <f t="shared" si="29"/>
        <v/>
      </c>
      <c r="R92" s="31" t="str">
        <f t="shared" si="30"/>
        <v/>
      </c>
      <c r="S92" s="28">
        <f>IF(A92="","",IF(I92&gt;DATE(2006,1,1),VLOOKUP(L92,'Barème TVS 1'!B:C,2),VLOOKUP(M92,'Barème TVS 3'!B:C,2)))</f>
        <v>5.5</v>
      </c>
      <c r="T92" s="28">
        <f>IF(A92="","",IF(K92&gt;0,0,IF(H92="Diesel et assimilé",VLOOKUP(I92,'Barème TVS 4'!B:D,3),IF(H92="Essence et assimilé",VLOOKUP(I92,'Barème TVS 4'!B:D,2),0))))</f>
        <v>40</v>
      </c>
      <c r="U92" s="29">
        <f t="shared" si="41"/>
        <v>1</v>
      </c>
      <c r="V92" s="29">
        <f t="shared" si="42"/>
        <v>1</v>
      </c>
      <c r="W92" s="29">
        <f t="shared" si="43"/>
        <v>1</v>
      </c>
      <c r="X92" s="29">
        <f t="shared" si="44"/>
        <v>1</v>
      </c>
      <c r="Y92" s="29">
        <f t="shared" si="31"/>
        <v>0</v>
      </c>
      <c r="Z92" s="29">
        <f t="shared" si="32"/>
        <v>4</v>
      </c>
      <c r="AA92" s="34">
        <f t="shared" si="33"/>
        <v>4</v>
      </c>
      <c r="AB92" s="29">
        <f t="shared" si="34"/>
        <v>0</v>
      </c>
      <c r="AC92" s="29">
        <f t="shared" si="35"/>
        <v>4</v>
      </c>
      <c r="AD92" s="30">
        <f t="shared" si="36"/>
        <v>4</v>
      </c>
      <c r="AE92" s="30">
        <f>IF(A92="","",IF(H92="Hybride",IF(L92&lt;110,IF(ROUND(((DATE(2015,9,30)-I92)/90),1)&lt;9,VLOOKUP(I92,'Trim Exonérés'!B:D,3),0),0),0))</f>
        <v>0</v>
      </c>
      <c r="AF92" s="30">
        <f t="shared" si="37"/>
        <v>4</v>
      </c>
      <c r="AG92" s="35">
        <f t="shared" si="38"/>
        <v>782.5</v>
      </c>
    </row>
    <row r="93" spans="1:33" x14ac:dyDescent="0.25">
      <c r="A93" s="23" t="s">
        <v>143</v>
      </c>
      <c r="B93" s="23" t="s">
        <v>313</v>
      </c>
      <c r="C93" s="23" t="s">
        <v>220</v>
      </c>
      <c r="D93" s="23" t="s">
        <v>216</v>
      </c>
      <c r="E93" s="23"/>
      <c r="F93" s="23" t="s">
        <v>31</v>
      </c>
      <c r="G93" s="23" t="s">
        <v>0</v>
      </c>
      <c r="H93" s="23" t="s">
        <v>44</v>
      </c>
      <c r="I93" s="24">
        <v>41835</v>
      </c>
      <c r="J93" s="24">
        <v>41841</v>
      </c>
      <c r="K93" s="24"/>
      <c r="L93" s="25">
        <v>134</v>
      </c>
      <c r="M93" s="26"/>
      <c r="N93" s="27">
        <f t="shared" si="39"/>
        <v>42278</v>
      </c>
      <c r="O93" s="27">
        <f t="shared" si="40"/>
        <v>42643</v>
      </c>
      <c r="P93" s="32">
        <f t="shared" si="28"/>
        <v>365</v>
      </c>
      <c r="Q93" s="31" t="str">
        <f t="shared" si="29"/>
        <v/>
      </c>
      <c r="R93" s="31" t="str">
        <f t="shared" si="30"/>
        <v/>
      </c>
      <c r="S93" s="28">
        <f>IF(A93="","",IF(I93&gt;DATE(2006,1,1),VLOOKUP(L93,'Barème TVS 1'!B:C,2),VLOOKUP(M93,'Barème TVS 3'!B:C,2)))</f>
        <v>5.5</v>
      </c>
      <c r="T93" s="28">
        <f>IF(A93="","",IF(K93&gt;0,0,IF(H93="Diesel et assimilé",VLOOKUP(I93,'Barème TVS 4'!B:D,3),IF(H93="Essence et assimilé",VLOOKUP(I93,'Barème TVS 4'!B:D,2),0))))</f>
        <v>40</v>
      </c>
      <c r="U93" s="29">
        <f t="shared" si="41"/>
        <v>1</v>
      </c>
      <c r="V93" s="29">
        <f t="shared" si="42"/>
        <v>1</v>
      </c>
      <c r="W93" s="29">
        <f t="shared" si="43"/>
        <v>1</v>
      </c>
      <c r="X93" s="29">
        <f t="shared" si="44"/>
        <v>1</v>
      </c>
      <c r="Y93" s="29">
        <f t="shared" si="31"/>
        <v>0</v>
      </c>
      <c r="Z93" s="29">
        <f t="shared" si="32"/>
        <v>4</v>
      </c>
      <c r="AA93" s="34">
        <f t="shared" si="33"/>
        <v>4</v>
      </c>
      <c r="AB93" s="29">
        <f t="shared" si="34"/>
        <v>0</v>
      </c>
      <c r="AC93" s="29">
        <f t="shared" si="35"/>
        <v>4</v>
      </c>
      <c r="AD93" s="30">
        <f t="shared" si="36"/>
        <v>4</v>
      </c>
      <c r="AE93" s="30">
        <f>IF(A93="","",IF(H93="Hybride",IF(L93&lt;110,IF(ROUND(((DATE(2015,9,30)-I93)/90),1)&lt;9,VLOOKUP(I93,'Trim Exonérés'!B:D,3),0),0),0))</f>
        <v>0</v>
      </c>
      <c r="AF93" s="30">
        <f t="shared" si="37"/>
        <v>4</v>
      </c>
      <c r="AG93" s="35">
        <f t="shared" si="38"/>
        <v>777</v>
      </c>
    </row>
    <row r="94" spans="1:33" x14ac:dyDescent="0.25">
      <c r="A94" s="23" t="s">
        <v>142</v>
      </c>
      <c r="B94" s="23" t="s">
        <v>312</v>
      </c>
      <c r="C94" s="23" t="s">
        <v>220</v>
      </c>
      <c r="D94" s="23" t="s">
        <v>216</v>
      </c>
      <c r="E94" s="23"/>
      <c r="F94" s="23" t="s">
        <v>31</v>
      </c>
      <c r="G94" s="23" t="s">
        <v>0</v>
      </c>
      <c r="H94" s="23" t="s">
        <v>44</v>
      </c>
      <c r="I94" s="24">
        <v>41840</v>
      </c>
      <c r="J94" s="24">
        <v>41848</v>
      </c>
      <c r="K94" s="24"/>
      <c r="L94" s="25">
        <v>132</v>
      </c>
      <c r="M94" s="26"/>
      <c r="N94" s="27">
        <f t="shared" si="39"/>
        <v>42278</v>
      </c>
      <c r="O94" s="27">
        <f t="shared" si="40"/>
        <v>42643</v>
      </c>
      <c r="P94" s="32">
        <f t="shared" si="28"/>
        <v>365</v>
      </c>
      <c r="Q94" s="31" t="str">
        <f t="shared" si="29"/>
        <v/>
      </c>
      <c r="R94" s="31" t="str">
        <f t="shared" si="30"/>
        <v/>
      </c>
      <c r="S94" s="28">
        <f>IF(A94="","",IF(I94&gt;DATE(2006,1,1),VLOOKUP(L94,'Barème TVS 1'!B:C,2),VLOOKUP(M94,'Barème TVS 3'!B:C,2)))</f>
        <v>5.5</v>
      </c>
      <c r="T94" s="28">
        <f>IF(A94="","",IF(K94&gt;0,0,IF(H94="Diesel et assimilé",VLOOKUP(I94,'Barème TVS 4'!B:D,3),IF(H94="Essence et assimilé",VLOOKUP(I94,'Barème TVS 4'!B:D,2),0))))</f>
        <v>40</v>
      </c>
      <c r="U94" s="29">
        <f t="shared" si="41"/>
        <v>1</v>
      </c>
      <c r="V94" s="29">
        <f t="shared" si="42"/>
        <v>1</v>
      </c>
      <c r="W94" s="29">
        <f t="shared" si="43"/>
        <v>1</v>
      </c>
      <c r="X94" s="29">
        <f t="shared" si="44"/>
        <v>1</v>
      </c>
      <c r="Y94" s="29">
        <f t="shared" si="31"/>
        <v>0</v>
      </c>
      <c r="Z94" s="29">
        <f t="shared" si="32"/>
        <v>4</v>
      </c>
      <c r="AA94" s="34">
        <f t="shared" si="33"/>
        <v>4</v>
      </c>
      <c r="AB94" s="29">
        <f t="shared" si="34"/>
        <v>0</v>
      </c>
      <c r="AC94" s="29">
        <f t="shared" si="35"/>
        <v>4</v>
      </c>
      <c r="AD94" s="30">
        <f t="shared" si="36"/>
        <v>4</v>
      </c>
      <c r="AE94" s="30">
        <f>IF(A94="","",IF(H94="Hybride",IF(L94&lt;110,IF(ROUND(((DATE(2015,9,30)-I94)/90),1)&lt;9,VLOOKUP(I94,'Trim Exonérés'!B:D,3),0),0),0))</f>
        <v>0</v>
      </c>
      <c r="AF94" s="30">
        <f t="shared" si="37"/>
        <v>4</v>
      </c>
      <c r="AG94" s="35">
        <f t="shared" si="38"/>
        <v>766</v>
      </c>
    </row>
    <row r="95" spans="1:33" x14ac:dyDescent="0.25">
      <c r="A95" s="23" t="s">
        <v>145</v>
      </c>
      <c r="B95" s="23" t="s">
        <v>315</v>
      </c>
      <c r="C95" s="23" t="s">
        <v>220</v>
      </c>
      <c r="D95" s="23" t="s">
        <v>216</v>
      </c>
      <c r="E95" s="23"/>
      <c r="F95" s="23" t="s">
        <v>31</v>
      </c>
      <c r="G95" s="23" t="s">
        <v>0</v>
      </c>
      <c r="H95" s="23" t="s">
        <v>44</v>
      </c>
      <c r="I95" s="24">
        <v>41852</v>
      </c>
      <c r="J95" s="24">
        <v>41852</v>
      </c>
      <c r="K95" s="24"/>
      <c r="L95" s="25">
        <v>119</v>
      </c>
      <c r="M95" s="26"/>
      <c r="N95" s="27">
        <f t="shared" si="39"/>
        <v>42278</v>
      </c>
      <c r="O95" s="27">
        <f t="shared" si="40"/>
        <v>42643</v>
      </c>
      <c r="P95" s="32">
        <f t="shared" si="28"/>
        <v>365</v>
      </c>
      <c r="Q95" s="31" t="str">
        <f t="shared" si="29"/>
        <v/>
      </c>
      <c r="R95" s="31" t="str">
        <f t="shared" si="30"/>
        <v/>
      </c>
      <c r="S95" s="28">
        <f>IF(A95="","",IF(I95&gt;DATE(2006,1,1),VLOOKUP(L95,'Barème TVS 1'!B:C,2),VLOOKUP(M95,'Barème TVS 3'!B:C,2)))</f>
        <v>4</v>
      </c>
      <c r="T95" s="28">
        <f>IF(A95="","",IF(K95&gt;0,0,IF(H95="Diesel et assimilé",VLOOKUP(I95,'Barème TVS 4'!B:D,3),IF(H95="Essence et assimilé",VLOOKUP(I95,'Barème TVS 4'!B:D,2),0))))</f>
        <v>40</v>
      </c>
      <c r="U95" s="29">
        <f t="shared" si="41"/>
        <v>1</v>
      </c>
      <c r="V95" s="29">
        <f t="shared" si="42"/>
        <v>1</v>
      </c>
      <c r="W95" s="29">
        <f t="shared" si="43"/>
        <v>1</v>
      </c>
      <c r="X95" s="29">
        <f t="shared" si="44"/>
        <v>1</v>
      </c>
      <c r="Y95" s="29">
        <f t="shared" si="31"/>
        <v>0</v>
      </c>
      <c r="Z95" s="29">
        <f t="shared" si="32"/>
        <v>4</v>
      </c>
      <c r="AA95" s="34">
        <f t="shared" si="33"/>
        <v>4</v>
      </c>
      <c r="AB95" s="29">
        <f t="shared" si="34"/>
        <v>0</v>
      </c>
      <c r="AC95" s="29">
        <f t="shared" si="35"/>
        <v>4</v>
      </c>
      <c r="AD95" s="30">
        <f t="shared" si="36"/>
        <v>4</v>
      </c>
      <c r="AE95" s="30">
        <f>IF(A95="","",IF(H95="Hybride",IF(L95&lt;110,IF(ROUND(((DATE(2015,9,30)-I95)/90),1)&lt;9,VLOOKUP(I95,'Trim Exonérés'!B:D,3),0),0),0))</f>
        <v>0</v>
      </c>
      <c r="AF95" s="30">
        <f t="shared" si="37"/>
        <v>4</v>
      </c>
      <c r="AG95" s="35">
        <f t="shared" si="38"/>
        <v>516</v>
      </c>
    </row>
    <row r="96" spans="1:33" x14ac:dyDescent="0.25">
      <c r="A96" s="23" t="s">
        <v>138</v>
      </c>
      <c r="B96" s="23" t="s">
        <v>308</v>
      </c>
      <c r="C96" s="23" t="s">
        <v>220</v>
      </c>
      <c r="D96" s="23" t="s">
        <v>216</v>
      </c>
      <c r="E96" s="23"/>
      <c r="F96" s="23" t="s">
        <v>31</v>
      </c>
      <c r="G96" s="23" t="s">
        <v>0</v>
      </c>
      <c r="H96" s="23" t="s">
        <v>44</v>
      </c>
      <c r="I96" s="24">
        <v>41852</v>
      </c>
      <c r="J96" s="24">
        <v>41853</v>
      </c>
      <c r="K96" s="24"/>
      <c r="L96" s="25">
        <v>99</v>
      </c>
      <c r="M96" s="26"/>
      <c r="N96" s="27">
        <f t="shared" si="39"/>
        <v>42278</v>
      </c>
      <c r="O96" s="27">
        <f t="shared" si="40"/>
        <v>42643</v>
      </c>
      <c r="P96" s="32">
        <f t="shared" si="28"/>
        <v>365</v>
      </c>
      <c r="Q96" s="31" t="str">
        <f t="shared" si="29"/>
        <v/>
      </c>
      <c r="R96" s="31" t="str">
        <f t="shared" si="30"/>
        <v/>
      </c>
      <c r="S96" s="28">
        <f>IF(A96="","",IF(I96&gt;DATE(2006,1,1),VLOOKUP(L96,'Barème TVS 1'!B:C,2),VLOOKUP(M96,'Barème TVS 3'!B:C,2)))</f>
        <v>2</v>
      </c>
      <c r="T96" s="28">
        <f>IF(A96="","",IF(K96&gt;0,0,IF(H96="Diesel et assimilé",VLOOKUP(I96,'Barème TVS 4'!B:D,3),IF(H96="Essence et assimilé",VLOOKUP(I96,'Barème TVS 4'!B:D,2),0))))</f>
        <v>40</v>
      </c>
      <c r="U96" s="29">
        <f t="shared" si="41"/>
        <v>1</v>
      </c>
      <c r="V96" s="29">
        <f t="shared" si="42"/>
        <v>1</v>
      </c>
      <c r="W96" s="29">
        <f t="shared" si="43"/>
        <v>1</v>
      </c>
      <c r="X96" s="29">
        <f t="shared" si="44"/>
        <v>1</v>
      </c>
      <c r="Y96" s="29">
        <f t="shared" si="31"/>
        <v>0</v>
      </c>
      <c r="Z96" s="29">
        <f t="shared" si="32"/>
        <v>4</v>
      </c>
      <c r="AA96" s="34">
        <f t="shared" si="33"/>
        <v>4</v>
      </c>
      <c r="AB96" s="29">
        <f t="shared" si="34"/>
        <v>0</v>
      </c>
      <c r="AC96" s="29">
        <f t="shared" si="35"/>
        <v>4</v>
      </c>
      <c r="AD96" s="30">
        <f t="shared" si="36"/>
        <v>4</v>
      </c>
      <c r="AE96" s="30">
        <f>IF(A96="","",IF(H96="Hybride",IF(L96&lt;110,IF(ROUND(((DATE(2015,9,30)-I96)/90),1)&lt;9,VLOOKUP(I96,'Trim Exonérés'!B:D,3),0),0),0))</f>
        <v>0</v>
      </c>
      <c r="AF96" s="30">
        <f t="shared" si="37"/>
        <v>4</v>
      </c>
      <c r="AG96" s="35">
        <f t="shared" si="38"/>
        <v>238</v>
      </c>
    </row>
    <row r="97" spans="1:33" x14ac:dyDescent="0.25">
      <c r="A97" s="23" t="s">
        <v>144</v>
      </c>
      <c r="B97" s="23" t="s">
        <v>314</v>
      </c>
      <c r="C97" s="23" t="s">
        <v>220</v>
      </c>
      <c r="D97" s="23" t="s">
        <v>216</v>
      </c>
      <c r="E97" s="23"/>
      <c r="F97" s="23" t="s">
        <v>31</v>
      </c>
      <c r="G97" s="23" t="s">
        <v>0</v>
      </c>
      <c r="H97" s="23" t="s">
        <v>44</v>
      </c>
      <c r="I97" s="24">
        <v>41852</v>
      </c>
      <c r="J97" s="24">
        <v>41860</v>
      </c>
      <c r="K97" s="24"/>
      <c r="L97" s="25">
        <v>98</v>
      </c>
      <c r="M97" s="26"/>
      <c r="N97" s="27">
        <f t="shared" si="39"/>
        <v>42278</v>
      </c>
      <c r="O97" s="27">
        <f t="shared" si="40"/>
        <v>42643</v>
      </c>
      <c r="P97" s="32">
        <f t="shared" si="28"/>
        <v>365</v>
      </c>
      <c r="Q97" s="31" t="str">
        <f t="shared" si="29"/>
        <v/>
      </c>
      <c r="R97" s="31" t="str">
        <f t="shared" si="30"/>
        <v/>
      </c>
      <c r="S97" s="28">
        <f>IF(A97="","",IF(I97&gt;DATE(2006,1,1),VLOOKUP(L97,'Barème TVS 1'!B:C,2),VLOOKUP(M97,'Barème TVS 3'!B:C,2)))</f>
        <v>2</v>
      </c>
      <c r="T97" s="28">
        <f>IF(A97="","",IF(K97&gt;0,0,IF(H97="Diesel et assimilé",VLOOKUP(I97,'Barème TVS 4'!B:D,3),IF(H97="Essence et assimilé",VLOOKUP(I97,'Barème TVS 4'!B:D,2),0))))</f>
        <v>40</v>
      </c>
      <c r="U97" s="29">
        <f t="shared" si="41"/>
        <v>1</v>
      </c>
      <c r="V97" s="29">
        <f t="shared" si="42"/>
        <v>1</v>
      </c>
      <c r="W97" s="29">
        <f t="shared" si="43"/>
        <v>1</v>
      </c>
      <c r="X97" s="29">
        <f t="shared" si="44"/>
        <v>1</v>
      </c>
      <c r="Y97" s="29">
        <f t="shared" si="31"/>
        <v>0</v>
      </c>
      <c r="Z97" s="29">
        <f t="shared" si="32"/>
        <v>4</v>
      </c>
      <c r="AA97" s="34">
        <f t="shared" si="33"/>
        <v>4</v>
      </c>
      <c r="AB97" s="29">
        <f t="shared" si="34"/>
        <v>0</v>
      </c>
      <c r="AC97" s="29">
        <f t="shared" si="35"/>
        <v>4</v>
      </c>
      <c r="AD97" s="30">
        <f t="shared" si="36"/>
        <v>4</v>
      </c>
      <c r="AE97" s="30">
        <f>IF(A97="","",IF(H97="Hybride",IF(L97&lt;110,IF(ROUND(((DATE(2015,9,30)-I97)/90),1)&lt;9,VLOOKUP(I97,'Trim Exonérés'!B:D,3),0),0),0))</f>
        <v>0</v>
      </c>
      <c r="AF97" s="30">
        <f t="shared" si="37"/>
        <v>4</v>
      </c>
      <c r="AG97" s="35">
        <f t="shared" si="38"/>
        <v>236</v>
      </c>
    </row>
    <row r="98" spans="1:33" x14ac:dyDescent="0.25">
      <c r="A98" s="23" t="s">
        <v>146</v>
      </c>
      <c r="B98" s="23" t="s">
        <v>316</v>
      </c>
      <c r="C98" s="23" t="s">
        <v>220</v>
      </c>
      <c r="D98" s="23" t="s">
        <v>216</v>
      </c>
      <c r="E98" s="23"/>
      <c r="F98" s="23" t="s">
        <v>31</v>
      </c>
      <c r="G98" s="23" t="s">
        <v>0</v>
      </c>
      <c r="H98" s="23" t="s">
        <v>44</v>
      </c>
      <c r="I98" s="24">
        <v>41908</v>
      </c>
      <c r="J98" s="24">
        <v>41908</v>
      </c>
      <c r="K98" s="24"/>
      <c r="L98" s="25">
        <v>137</v>
      </c>
      <c r="M98" s="26"/>
      <c r="N98" s="27">
        <f t="shared" si="39"/>
        <v>42278</v>
      </c>
      <c r="O98" s="27">
        <f t="shared" si="40"/>
        <v>42643</v>
      </c>
      <c r="P98" s="32">
        <f t="shared" si="28"/>
        <v>365</v>
      </c>
      <c r="Q98" s="31" t="str">
        <f t="shared" si="29"/>
        <v/>
      </c>
      <c r="R98" s="31" t="str">
        <f t="shared" si="30"/>
        <v/>
      </c>
      <c r="S98" s="28">
        <f>IF(A98="","",IF(I98&gt;DATE(2006,1,1),VLOOKUP(L98,'Barème TVS 1'!B:C,2),VLOOKUP(M98,'Barème TVS 3'!B:C,2)))</f>
        <v>5.5</v>
      </c>
      <c r="T98" s="28">
        <f>IF(A98="","",IF(K98&gt;0,0,IF(H98="Diesel et assimilé",VLOOKUP(I98,'Barème TVS 4'!B:D,3),IF(H98="Essence et assimilé",VLOOKUP(I98,'Barème TVS 4'!B:D,2),0))))</f>
        <v>40</v>
      </c>
      <c r="U98" s="29">
        <f t="shared" si="41"/>
        <v>1</v>
      </c>
      <c r="V98" s="29">
        <f t="shared" si="42"/>
        <v>1</v>
      </c>
      <c r="W98" s="29">
        <f t="shared" si="43"/>
        <v>1</v>
      </c>
      <c r="X98" s="29">
        <f t="shared" si="44"/>
        <v>1</v>
      </c>
      <c r="Y98" s="29">
        <f t="shared" si="31"/>
        <v>0</v>
      </c>
      <c r="Z98" s="29">
        <f t="shared" si="32"/>
        <v>4</v>
      </c>
      <c r="AA98" s="34">
        <f t="shared" si="33"/>
        <v>4</v>
      </c>
      <c r="AB98" s="29">
        <f t="shared" si="34"/>
        <v>0</v>
      </c>
      <c r="AC98" s="29">
        <f t="shared" si="35"/>
        <v>4</v>
      </c>
      <c r="AD98" s="30">
        <f t="shared" si="36"/>
        <v>4</v>
      </c>
      <c r="AE98" s="30">
        <f>IF(A98="","",IF(H98="Hybride",IF(L98&lt;110,IF(ROUND(((DATE(2015,9,30)-I98)/90),1)&lt;9,VLOOKUP(I98,'Trim Exonérés'!B:D,3),0),0),0))</f>
        <v>0</v>
      </c>
      <c r="AF98" s="30">
        <f t="shared" si="37"/>
        <v>4</v>
      </c>
      <c r="AG98" s="35">
        <f t="shared" si="38"/>
        <v>793.5</v>
      </c>
    </row>
    <row r="99" spans="1:33" x14ac:dyDescent="0.25">
      <c r="A99" s="23" t="s">
        <v>147</v>
      </c>
      <c r="B99" s="23" t="s">
        <v>317</v>
      </c>
      <c r="C99" s="23" t="s">
        <v>220</v>
      </c>
      <c r="D99" s="23" t="s">
        <v>216</v>
      </c>
      <c r="E99" s="23"/>
      <c r="F99" s="23" t="s">
        <v>31</v>
      </c>
      <c r="G99" s="23" t="s">
        <v>0</v>
      </c>
      <c r="H99" s="23" t="s">
        <v>44</v>
      </c>
      <c r="I99" s="24">
        <v>41923</v>
      </c>
      <c r="J99" s="24">
        <v>41926</v>
      </c>
      <c r="K99" s="24"/>
      <c r="L99" s="25">
        <v>139</v>
      </c>
      <c r="M99" s="26"/>
      <c r="N99" s="27">
        <f t="shared" si="39"/>
        <v>42278</v>
      </c>
      <c r="O99" s="27">
        <f t="shared" si="40"/>
        <v>42643</v>
      </c>
      <c r="P99" s="32">
        <f t="shared" ref="P99:P130" si="45">IF($G99="location",O99-N99,"")</f>
        <v>365</v>
      </c>
      <c r="Q99" s="31" t="str">
        <f t="shared" ref="Q99:Q130" si="46">IF(A99="","",IF(D99="oui",VLOOKUP(E99,A:L,12,FALSE),""))</f>
        <v/>
      </c>
      <c r="R99" s="31" t="str">
        <f t="shared" ref="R99:R130" si="47">IF(A99="","",IF(D99="oui",IF(K99&gt;0,(VLOOKUP(E99,A:M,10,FALSE)-K99),(J99-VLOOKUP(E99,A:M,11,FALSE))),""))</f>
        <v/>
      </c>
      <c r="S99" s="28">
        <f>IF(A99="","",IF(I99&gt;DATE(2006,1,1),VLOOKUP(L99,'Barème TVS 1'!B:C,2),VLOOKUP(M99,'Barème TVS 3'!B:C,2)))</f>
        <v>5.5</v>
      </c>
      <c r="T99" s="28">
        <f>IF(A99="","",IF(K99&gt;0,0,IF(H99="Diesel et assimilé",VLOOKUP(I99,'Barème TVS 4'!B:D,3),IF(H99="Essence et assimilé",VLOOKUP(I99,'Barème TVS 4'!B:D,2),0))))</f>
        <v>40</v>
      </c>
      <c r="U99" s="29">
        <f t="shared" si="41"/>
        <v>1</v>
      </c>
      <c r="V99" s="29">
        <f t="shared" si="42"/>
        <v>1</v>
      </c>
      <c r="W99" s="29">
        <f t="shared" si="43"/>
        <v>1</v>
      </c>
      <c r="X99" s="29">
        <f t="shared" si="44"/>
        <v>1</v>
      </c>
      <c r="Y99" s="29">
        <f t="shared" ref="Y99:Y130" si="48">IF(A99="","",COUNTIF(U99:X99,"partiel"))</f>
        <v>0</v>
      </c>
      <c r="Z99" s="29">
        <f t="shared" ref="Z99:Z130" si="49">IF(A99="","",SUM(U99:X99))</f>
        <v>4</v>
      </c>
      <c r="AA99" s="34">
        <f t="shared" ref="AA99:AA130" si="50">IF(A99="","",Y99+Z99)</f>
        <v>4</v>
      </c>
      <c r="AB99" s="29">
        <f t="shared" ref="AB99:AB130" si="51">IF(A99="","",IF(D99="oui",IF(R99&lt;=30,IF(L99=Q99,IF(K99&gt;0,1,0),IF(L99&lt;Q99,1,0)),0),0))</f>
        <v>0</v>
      </c>
      <c r="AC99" s="29">
        <f t="shared" ref="AC99:AC130" si="52">IF(A99="","",SUM(Y99:Z99)-AB99)</f>
        <v>4</v>
      </c>
      <c r="AD99" s="30">
        <f t="shared" ref="AD99:AD130" si="53">IF(A99="","",IF(AC99=4,IF(Y99&gt;=1,IF(P99&lt;=270,3,4),4),IF(AC99=3,IF(Y99&gt;=1,IF(P99&lt;=180,2,3),3),IF(AC99=2,IF(Y99&gt;=1,IF(P99&lt;=90,1,2),2),IF(AC99&gt;=1,IF(Y99=1,IF(P99&lt;30,0,1),1),IF(AC99=0,0,0))))))</f>
        <v>4</v>
      </c>
      <c r="AE99" s="30">
        <f>IF(A99="","",IF(H99="Hybride",IF(L99&lt;110,IF(ROUND(((DATE(2015,9,30)-I99)/90),1)&lt;9,VLOOKUP(I99,'Trim Exonérés'!B:D,3),0),0),0))</f>
        <v>0</v>
      </c>
      <c r="AF99" s="30">
        <f t="shared" ref="AF99:AF130" si="54">IF($A99="","",IF(AE99&gt;AD99,0,AD99-AE99))</f>
        <v>4</v>
      </c>
      <c r="AG99" s="35">
        <f t="shared" ref="AG99:AG130" si="55">IF(A99="","",IF(F99="selon émission CO2",(((L99*S99)+T99)*AF99)/4,((S99+T99)*AF99)/4))</f>
        <v>804.5</v>
      </c>
    </row>
    <row r="100" spans="1:33" x14ac:dyDescent="0.25">
      <c r="A100" s="23" t="s">
        <v>148</v>
      </c>
      <c r="B100" s="23" t="s">
        <v>318</v>
      </c>
      <c r="C100" s="23" t="s">
        <v>220</v>
      </c>
      <c r="D100" s="23" t="s">
        <v>216</v>
      </c>
      <c r="E100" s="23"/>
      <c r="F100" s="23" t="s">
        <v>31</v>
      </c>
      <c r="G100" s="23" t="s">
        <v>0</v>
      </c>
      <c r="H100" s="23" t="s">
        <v>44</v>
      </c>
      <c r="I100" s="24">
        <v>41936</v>
      </c>
      <c r="J100" s="24">
        <v>41936</v>
      </c>
      <c r="K100" s="24"/>
      <c r="L100" s="25">
        <v>137</v>
      </c>
      <c r="M100" s="26"/>
      <c r="N100" s="27">
        <f t="shared" si="39"/>
        <v>42278</v>
      </c>
      <c r="O100" s="27">
        <f t="shared" si="40"/>
        <v>42643</v>
      </c>
      <c r="P100" s="32">
        <f t="shared" si="45"/>
        <v>365</v>
      </c>
      <c r="Q100" s="31" t="str">
        <f t="shared" si="46"/>
        <v/>
      </c>
      <c r="R100" s="31" t="str">
        <f t="shared" si="47"/>
        <v/>
      </c>
      <c r="S100" s="28">
        <f>IF(A100="","",IF(I100&gt;DATE(2006,1,1),VLOOKUP(L100,'Barème TVS 1'!B:C,2),VLOOKUP(M100,'Barème TVS 3'!B:C,2)))</f>
        <v>5.5</v>
      </c>
      <c r="T100" s="28">
        <f>IF(A100="","",IF(K100&gt;0,0,IF(H100="Diesel et assimilé",VLOOKUP(I100,'Barème TVS 4'!B:D,3),IF(H100="Essence et assimilé",VLOOKUP(I100,'Barème TVS 4'!B:D,2),0))))</f>
        <v>40</v>
      </c>
      <c r="U100" s="29">
        <f t="shared" si="41"/>
        <v>1</v>
      </c>
      <c r="V100" s="29">
        <f t="shared" si="42"/>
        <v>1</v>
      </c>
      <c r="W100" s="29">
        <f t="shared" si="43"/>
        <v>1</v>
      </c>
      <c r="X100" s="29">
        <f t="shared" si="44"/>
        <v>1</v>
      </c>
      <c r="Y100" s="29">
        <f t="shared" si="48"/>
        <v>0</v>
      </c>
      <c r="Z100" s="29">
        <f t="shared" si="49"/>
        <v>4</v>
      </c>
      <c r="AA100" s="34">
        <f t="shared" si="50"/>
        <v>4</v>
      </c>
      <c r="AB100" s="29">
        <f t="shared" si="51"/>
        <v>0</v>
      </c>
      <c r="AC100" s="29">
        <f t="shared" si="52"/>
        <v>4</v>
      </c>
      <c r="AD100" s="30">
        <f t="shared" si="53"/>
        <v>4</v>
      </c>
      <c r="AE100" s="30">
        <f>IF(A100="","",IF(H100="Hybride",IF(L100&lt;110,IF(ROUND(((DATE(2015,9,30)-I100)/90),1)&lt;9,VLOOKUP(I100,'Trim Exonérés'!B:D,3),0),0),0))</f>
        <v>0</v>
      </c>
      <c r="AF100" s="30">
        <f t="shared" si="54"/>
        <v>4</v>
      </c>
      <c r="AG100" s="35">
        <f t="shared" si="55"/>
        <v>793.5</v>
      </c>
    </row>
    <row r="101" spans="1:33" x14ac:dyDescent="0.25">
      <c r="A101" s="23" t="s">
        <v>149</v>
      </c>
      <c r="B101" s="23" t="s">
        <v>319</v>
      </c>
      <c r="C101" s="23" t="s">
        <v>220</v>
      </c>
      <c r="D101" s="23" t="s">
        <v>216</v>
      </c>
      <c r="E101" s="23"/>
      <c r="F101" s="23" t="s">
        <v>31</v>
      </c>
      <c r="G101" s="23" t="s">
        <v>0</v>
      </c>
      <c r="H101" s="23" t="s">
        <v>44</v>
      </c>
      <c r="I101" s="24">
        <v>41936</v>
      </c>
      <c r="J101" s="24">
        <v>41936</v>
      </c>
      <c r="K101" s="24"/>
      <c r="L101" s="25">
        <v>149</v>
      </c>
      <c r="M101" s="26"/>
      <c r="N101" s="27">
        <f t="shared" si="39"/>
        <v>42278</v>
      </c>
      <c r="O101" s="27">
        <f t="shared" si="40"/>
        <v>42643</v>
      </c>
      <c r="P101" s="32">
        <f t="shared" si="45"/>
        <v>365</v>
      </c>
      <c r="Q101" s="31" t="str">
        <f t="shared" si="46"/>
        <v/>
      </c>
      <c r="R101" s="31" t="str">
        <f t="shared" si="47"/>
        <v/>
      </c>
      <c r="S101" s="28">
        <f>IF(A101="","",IF(I101&gt;DATE(2006,1,1),VLOOKUP(L101,'Barème TVS 1'!B:C,2),VLOOKUP(M101,'Barème TVS 3'!B:C,2)))</f>
        <v>11.5</v>
      </c>
      <c r="T101" s="28">
        <f>IF(A101="","",IF(K101&gt;0,0,IF(H101="Diesel et assimilé",VLOOKUP(I101,'Barème TVS 4'!B:D,3),IF(H101="Essence et assimilé",VLOOKUP(I101,'Barème TVS 4'!B:D,2),0))))</f>
        <v>40</v>
      </c>
      <c r="U101" s="29">
        <f t="shared" si="41"/>
        <v>1</v>
      </c>
      <c r="V101" s="29">
        <f t="shared" si="42"/>
        <v>1</v>
      </c>
      <c r="W101" s="29">
        <f t="shared" si="43"/>
        <v>1</v>
      </c>
      <c r="X101" s="29">
        <f t="shared" si="44"/>
        <v>1</v>
      </c>
      <c r="Y101" s="29">
        <f t="shared" si="48"/>
        <v>0</v>
      </c>
      <c r="Z101" s="29">
        <f t="shared" si="49"/>
        <v>4</v>
      </c>
      <c r="AA101" s="34">
        <f t="shared" si="50"/>
        <v>4</v>
      </c>
      <c r="AB101" s="29">
        <f t="shared" si="51"/>
        <v>0</v>
      </c>
      <c r="AC101" s="29">
        <f t="shared" si="52"/>
        <v>4</v>
      </c>
      <c r="AD101" s="30">
        <f t="shared" si="53"/>
        <v>4</v>
      </c>
      <c r="AE101" s="30">
        <f>IF(A101="","",IF(H101="Hybride",IF(L101&lt;110,IF(ROUND(((DATE(2015,9,30)-I101)/90),1)&lt;9,VLOOKUP(I101,'Trim Exonérés'!B:D,3),0),0),0))</f>
        <v>0</v>
      </c>
      <c r="AF101" s="30">
        <f t="shared" si="54"/>
        <v>4</v>
      </c>
      <c r="AG101" s="35">
        <f t="shared" si="55"/>
        <v>1753.5</v>
      </c>
    </row>
    <row r="102" spans="1:33" x14ac:dyDescent="0.25">
      <c r="A102" s="23" t="s">
        <v>150</v>
      </c>
      <c r="B102" s="23" t="s">
        <v>320</v>
      </c>
      <c r="C102" s="23" t="s">
        <v>220</v>
      </c>
      <c r="D102" s="23" t="s">
        <v>216</v>
      </c>
      <c r="E102" s="23"/>
      <c r="F102" s="23" t="s">
        <v>31</v>
      </c>
      <c r="G102" s="23" t="s">
        <v>0</v>
      </c>
      <c r="H102" s="23" t="s">
        <v>44</v>
      </c>
      <c r="I102" s="24">
        <v>41936</v>
      </c>
      <c r="J102" s="24">
        <v>41936</v>
      </c>
      <c r="K102" s="24"/>
      <c r="L102" s="25">
        <v>154</v>
      </c>
      <c r="M102" s="26"/>
      <c r="N102" s="27">
        <f t="shared" si="39"/>
        <v>42278</v>
      </c>
      <c r="O102" s="27">
        <f t="shared" si="40"/>
        <v>42643</v>
      </c>
      <c r="P102" s="32">
        <f t="shared" si="45"/>
        <v>365</v>
      </c>
      <c r="Q102" s="31" t="str">
        <f t="shared" si="46"/>
        <v/>
      </c>
      <c r="R102" s="31" t="str">
        <f t="shared" si="47"/>
        <v/>
      </c>
      <c r="S102" s="28">
        <f>IF(A102="","",IF(I102&gt;DATE(2006,1,1),VLOOKUP(L102,'Barème TVS 1'!B:C,2),VLOOKUP(M102,'Barème TVS 3'!B:C,2)))</f>
        <v>11.5</v>
      </c>
      <c r="T102" s="28">
        <f>IF(A102="","",IF(K102&gt;0,0,IF(H102="Diesel et assimilé",VLOOKUP(I102,'Barème TVS 4'!B:D,3),IF(H102="Essence et assimilé",VLOOKUP(I102,'Barème TVS 4'!B:D,2),0))))</f>
        <v>40</v>
      </c>
      <c r="U102" s="29">
        <f t="shared" si="41"/>
        <v>1</v>
      </c>
      <c r="V102" s="29">
        <f t="shared" si="42"/>
        <v>1</v>
      </c>
      <c r="W102" s="29">
        <f t="shared" si="43"/>
        <v>1</v>
      </c>
      <c r="X102" s="29">
        <f t="shared" si="44"/>
        <v>1</v>
      </c>
      <c r="Y102" s="29">
        <f t="shared" si="48"/>
        <v>0</v>
      </c>
      <c r="Z102" s="29">
        <f t="shared" si="49"/>
        <v>4</v>
      </c>
      <c r="AA102" s="34">
        <f t="shared" si="50"/>
        <v>4</v>
      </c>
      <c r="AB102" s="29">
        <f t="shared" si="51"/>
        <v>0</v>
      </c>
      <c r="AC102" s="29">
        <f t="shared" si="52"/>
        <v>4</v>
      </c>
      <c r="AD102" s="30">
        <f t="shared" si="53"/>
        <v>4</v>
      </c>
      <c r="AE102" s="30">
        <f>IF(A102="","",IF(H102="Hybride",IF(L102&lt;110,IF(ROUND(((DATE(2015,9,30)-I102)/90),1)&lt;9,VLOOKUP(I102,'Trim Exonérés'!B:D,3),0),0),0))</f>
        <v>0</v>
      </c>
      <c r="AF102" s="30">
        <f t="shared" si="54"/>
        <v>4</v>
      </c>
      <c r="AG102" s="35">
        <f t="shared" si="55"/>
        <v>1811</v>
      </c>
    </row>
    <row r="103" spans="1:33" x14ac:dyDescent="0.25">
      <c r="A103" s="23" t="s">
        <v>151</v>
      </c>
      <c r="B103" s="23" t="s">
        <v>321</v>
      </c>
      <c r="C103" s="23" t="s">
        <v>220</v>
      </c>
      <c r="D103" s="23" t="s">
        <v>216</v>
      </c>
      <c r="E103" s="23"/>
      <c r="F103" s="23" t="s">
        <v>31</v>
      </c>
      <c r="G103" s="23" t="s">
        <v>0</v>
      </c>
      <c r="H103" s="23" t="s">
        <v>44</v>
      </c>
      <c r="I103" s="24">
        <v>41938</v>
      </c>
      <c r="J103" s="24">
        <v>41938</v>
      </c>
      <c r="K103" s="24"/>
      <c r="L103" s="25">
        <v>109</v>
      </c>
      <c r="M103" s="26"/>
      <c r="N103" s="27">
        <f t="shared" si="39"/>
        <v>42278</v>
      </c>
      <c r="O103" s="27">
        <f t="shared" si="40"/>
        <v>42643</v>
      </c>
      <c r="P103" s="32">
        <f t="shared" si="45"/>
        <v>365</v>
      </c>
      <c r="Q103" s="31" t="str">
        <f t="shared" si="46"/>
        <v/>
      </c>
      <c r="R103" s="31" t="str">
        <f t="shared" si="47"/>
        <v/>
      </c>
      <c r="S103" s="28">
        <f>IF(A103="","",IF(I103&gt;DATE(2006,1,1),VLOOKUP(L103,'Barème TVS 1'!B:C,2),VLOOKUP(M103,'Barème TVS 3'!B:C,2)))</f>
        <v>4</v>
      </c>
      <c r="T103" s="28">
        <f>IF(A103="","",IF(K103&gt;0,0,IF(H103="Diesel et assimilé",VLOOKUP(I103,'Barème TVS 4'!B:D,3),IF(H103="Essence et assimilé",VLOOKUP(I103,'Barème TVS 4'!B:D,2),0))))</f>
        <v>40</v>
      </c>
      <c r="U103" s="29">
        <f t="shared" si="41"/>
        <v>1</v>
      </c>
      <c r="V103" s="29">
        <f t="shared" si="42"/>
        <v>1</v>
      </c>
      <c r="W103" s="29">
        <f t="shared" si="43"/>
        <v>1</v>
      </c>
      <c r="X103" s="29">
        <f t="shared" si="44"/>
        <v>1</v>
      </c>
      <c r="Y103" s="29">
        <f t="shared" si="48"/>
        <v>0</v>
      </c>
      <c r="Z103" s="29">
        <f t="shared" si="49"/>
        <v>4</v>
      </c>
      <c r="AA103" s="34">
        <f t="shared" si="50"/>
        <v>4</v>
      </c>
      <c r="AB103" s="29">
        <f t="shared" si="51"/>
        <v>0</v>
      </c>
      <c r="AC103" s="29">
        <f t="shared" si="52"/>
        <v>4</v>
      </c>
      <c r="AD103" s="30">
        <f t="shared" si="53"/>
        <v>4</v>
      </c>
      <c r="AE103" s="30">
        <f>IF(A103="","",IF(H103="Hybride",IF(L103&lt;110,IF(ROUND(((DATE(2015,9,30)-I103)/90),1)&lt;9,VLOOKUP(I103,'Trim Exonérés'!B:D,3),0),0),0))</f>
        <v>0</v>
      </c>
      <c r="AF103" s="30">
        <f t="shared" si="54"/>
        <v>4</v>
      </c>
      <c r="AG103" s="35">
        <f t="shared" si="55"/>
        <v>476</v>
      </c>
    </row>
    <row r="104" spans="1:33" x14ac:dyDescent="0.25">
      <c r="A104" s="23" t="s">
        <v>152</v>
      </c>
      <c r="B104" s="23" t="s">
        <v>322</v>
      </c>
      <c r="C104" s="23" t="s">
        <v>220</v>
      </c>
      <c r="D104" s="23" t="s">
        <v>216</v>
      </c>
      <c r="E104" s="23"/>
      <c r="F104" s="23" t="s">
        <v>31</v>
      </c>
      <c r="G104" s="23" t="s">
        <v>0</v>
      </c>
      <c r="H104" s="23" t="s">
        <v>44</v>
      </c>
      <c r="I104" s="24">
        <v>41951</v>
      </c>
      <c r="J104" s="24">
        <v>41951</v>
      </c>
      <c r="K104" s="24"/>
      <c r="L104" s="25">
        <v>103</v>
      </c>
      <c r="M104" s="26"/>
      <c r="N104" s="27">
        <f t="shared" si="39"/>
        <v>42278</v>
      </c>
      <c r="O104" s="27">
        <f t="shared" si="40"/>
        <v>42643</v>
      </c>
      <c r="P104" s="32">
        <f t="shared" si="45"/>
        <v>365</v>
      </c>
      <c r="Q104" s="31" t="str">
        <f t="shared" si="46"/>
        <v/>
      </c>
      <c r="R104" s="31" t="str">
        <f t="shared" si="47"/>
        <v/>
      </c>
      <c r="S104" s="28">
        <f>IF(A104="","",IF(I104&gt;DATE(2006,1,1),VLOOKUP(L104,'Barème TVS 1'!B:C,2),VLOOKUP(M104,'Barème TVS 3'!B:C,2)))</f>
        <v>4</v>
      </c>
      <c r="T104" s="28">
        <f>IF(A104="","",IF(K104&gt;0,0,IF(H104="Diesel et assimilé",VLOOKUP(I104,'Barème TVS 4'!B:D,3),IF(H104="Essence et assimilé",VLOOKUP(I104,'Barème TVS 4'!B:D,2),0))))</f>
        <v>40</v>
      </c>
      <c r="U104" s="29">
        <f t="shared" si="41"/>
        <v>1</v>
      </c>
      <c r="V104" s="29">
        <f t="shared" si="42"/>
        <v>1</v>
      </c>
      <c r="W104" s="29">
        <f t="shared" si="43"/>
        <v>1</v>
      </c>
      <c r="X104" s="29">
        <f t="shared" si="44"/>
        <v>1</v>
      </c>
      <c r="Y104" s="29">
        <f t="shared" si="48"/>
        <v>0</v>
      </c>
      <c r="Z104" s="29">
        <f t="shared" si="49"/>
        <v>4</v>
      </c>
      <c r="AA104" s="34">
        <f t="shared" si="50"/>
        <v>4</v>
      </c>
      <c r="AB104" s="29">
        <f t="shared" si="51"/>
        <v>0</v>
      </c>
      <c r="AC104" s="29">
        <f t="shared" si="52"/>
        <v>4</v>
      </c>
      <c r="AD104" s="30">
        <f t="shared" si="53"/>
        <v>4</v>
      </c>
      <c r="AE104" s="30">
        <f>IF(A104="","",IF(H104="Hybride",IF(L104&lt;110,IF(ROUND(((DATE(2015,9,30)-I104)/90),1)&lt;9,VLOOKUP(I104,'Trim Exonérés'!B:D,3),0),0),0))</f>
        <v>0</v>
      </c>
      <c r="AF104" s="30">
        <f t="shared" si="54"/>
        <v>4</v>
      </c>
      <c r="AG104" s="35">
        <f t="shared" si="55"/>
        <v>452</v>
      </c>
    </row>
    <row r="105" spans="1:33" x14ac:dyDescent="0.25">
      <c r="A105" s="23" t="s">
        <v>154</v>
      </c>
      <c r="B105" s="23" t="s">
        <v>324</v>
      </c>
      <c r="C105" s="23" t="s">
        <v>220</v>
      </c>
      <c r="D105" s="23" t="s">
        <v>216</v>
      </c>
      <c r="E105" s="23"/>
      <c r="F105" s="23" t="s">
        <v>31</v>
      </c>
      <c r="G105" s="23" t="s">
        <v>0</v>
      </c>
      <c r="H105" s="23" t="s">
        <v>44</v>
      </c>
      <c r="I105" s="24">
        <v>41953</v>
      </c>
      <c r="J105" s="24">
        <v>41953</v>
      </c>
      <c r="K105" s="24"/>
      <c r="L105" s="25">
        <v>99</v>
      </c>
      <c r="M105" s="26"/>
      <c r="N105" s="27">
        <f t="shared" si="39"/>
        <v>42278</v>
      </c>
      <c r="O105" s="27">
        <f t="shared" si="40"/>
        <v>42643</v>
      </c>
      <c r="P105" s="32">
        <f t="shared" si="45"/>
        <v>365</v>
      </c>
      <c r="Q105" s="31" t="str">
        <f t="shared" si="46"/>
        <v/>
      </c>
      <c r="R105" s="31" t="str">
        <f t="shared" si="47"/>
        <v/>
      </c>
      <c r="S105" s="28">
        <f>IF(A105="","",IF(I105&gt;DATE(2006,1,1),VLOOKUP(L105,'Barème TVS 1'!B:C,2),VLOOKUP(M105,'Barème TVS 3'!B:C,2)))</f>
        <v>2</v>
      </c>
      <c r="T105" s="28">
        <f>IF(A105="","",IF(K105&gt;0,0,IF(H105="Diesel et assimilé",VLOOKUP(I105,'Barème TVS 4'!B:D,3),IF(H105="Essence et assimilé",VLOOKUP(I105,'Barème TVS 4'!B:D,2),0))))</f>
        <v>40</v>
      </c>
      <c r="U105" s="29">
        <f t="shared" si="41"/>
        <v>1</v>
      </c>
      <c r="V105" s="29">
        <f t="shared" si="42"/>
        <v>1</v>
      </c>
      <c r="W105" s="29">
        <f t="shared" si="43"/>
        <v>1</v>
      </c>
      <c r="X105" s="29">
        <f t="shared" si="44"/>
        <v>1</v>
      </c>
      <c r="Y105" s="29">
        <f t="shared" si="48"/>
        <v>0</v>
      </c>
      <c r="Z105" s="29">
        <f t="shared" si="49"/>
        <v>4</v>
      </c>
      <c r="AA105" s="34">
        <f t="shared" si="50"/>
        <v>4</v>
      </c>
      <c r="AB105" s="29">
        <f t="shared" si="51"/>
        <v>0</v>
      </c>
      <c r="AC105" s="29">
        <f t="shared" si="52"/>
        <v>4</v>
      </c>
      <c r="AD105" s="30">
        <f t="shared" si="53"/>
        <v>4</v>
      </c>
      <c r="AE105" s="30">
        <f>IF(A105="","",IF(H105="Hybride",IF(L105&lt;110,IF(ROUND(((DATE(2015,9,30)-I105)/90),1)&lt;9,VLOOKUP(I105,'Trim Exonérés'!B:D,3),0),0),0))</f>
        <v>0</v>
      </c>
      <c r="AF105" s="30">
        <f t="shared" si="54"/>
        <v>4</v>
      </c>
      <c r="AG105" s="35">
        <f t="shared" si="55"/>
        <v>238</v>
      </c>
    </row>
    <row r="106" spans="1:33" x14ac:dyDescent="0.25">
      <c r="A106" s="23" t="s">
        <v>153</v>
      </c>
      <c r="B106" s="23" t="s">
        <v>323</v>
      </c>
      <c r="C106" s="23" t="s">
        <v>220</v>
      </c>
      <c r="D106" s="23" t="s">
        <v>216</v>
      </c>
      <c r="E106" s="23"/>
      <c r="F106" s="23" t="s">
        <v>31</v>
      </c>
      <c r="G106" s="23" t="s">
        <v>0</v>
      </c>
      <c r="H106" s="23" t="s">
        <v>44</v>
      </c>
      <c r="I106" s="24">
        <v>41985</v>
      </c>
      <c r="J106" s="24">
        <v>41985</v>
      </c>
      <c r="K106" s="24"/>
      <c r="L106" s="25">
        <v>139</v>
      </c>
      <c r="M106" s="26"/>
      <c r="N106" s="27">
        <f t="shared" si="39"/>
        <v>42278</v>
      </c>
      <c r="O106" s="27">
        <f t="shared" si="40"/>
        <v>42643</v>
      </c>
      <c r="P106" s="32">
        <f t="shared" si="45"/>
        <v>365</v>
      </c>
      <c r="Q106" s="31" t="str">
        <f t="shared" si="46"/>
        <v/>
      </c>
      <c r="R106" s="31" t="str">
        <f t="shared" si="47"/>
        <v/>
      </c>
      <c r="S106" s="28">
        <f>IF(A106="","",IF(I106&gt;DATE(2006,1,1),VLOOKUP(L106,'Barème TVS 1'!B:C,2),VLOOKUP(M106,'Barème TVS 3'!B:C,2)))</f>
        <v>5.5</v>
      </c>
      <c r="T106" s="28">
        <f>IF(A106="","",IF(K106&gt;0,0,IF(H106="Diesel et assimilé",VLOOKUP(I106,'Barème TVS 4'!B:D,3),IF(H106="Essence et assimilé",VLOOKUP(I106,'Barème TVS 4'!B:D,2),0))))</f>
        <v>40</v>
      </c>
      <c r="U106" s="29">
        <f t="shared" si="41"/>
        <v>1</v>
      </c>
      <c r="V106" s="29">
        <f t="shared" si="42"/>
        <v>1</v>
      </c>
      <c r="W106" s="29">
        <f t="shared" si="43"/>
        <v>1</v>
      </c>
      <c r="X106" s="29">
        <f t="shared" si="44"/>
        <v>1</v>
      </c>
      <c r="Y106" s="29">
        <f t="shared" si="48"/>
        <v>0</v>
      </c>
      <c r="Z106" s="29">
        <f t="shared" si="49"/>
        <v>4</v>
      </c>
      <c r="AA106" s="34">
        <f t="shared" si="50"/>
        <v>4</v>
      </c>
      <c r="AB106" s="29">
        <f t="shared" si="51"/>
        <v>0</v>
      </c>
      <c r="AC106" s="29">
        <f t="shared" si="52"/>
        <v>4</v>
      </c>
      <c r="AD106" s="30">
        <f t="shared" si="53"/>
        <v>4</v>
      </c>
      <c r="AE106" s="30">
        <f>IF(A106="","",IF(H106="Hybride",IF(L106&lt;110,IF(ROUND(((DATE(2015,9,30)-I106)/90),1)&lt;9,VLOOKUP(I106,'Trim Exonérés'!B:D,3),0),0),0))</f>
        <v>0</v>
      </c>
      <c r="AF106" s="30">
        <f t="shared" si="54"/>
        <v>4</v>
      </c>
      <c r="AG106" s="35">
        <f t="shared" si="55"/>
        <v>804.5</v>
      </c>
    </row>
    <row r="107" spans="1:33" x14ac:dyDescent="0.25">
      <c r="A107" s="23" t="s">
        <v>155</v>
      </c>
      <c r="B107" s="23" t="s">
        <v>325</v>
      </c>
      <c r="C107" s="23" t="s">
        <v>220</v>
      </c>
      <c r="D107" s="23" t="s">
        <v>216</v>
      </c>
      <c r="E107" s="23"/>
      <c r="F107" s="23" t="s">
        <v>31</v>
      </c>
      <c r="G107" s="23" t="s">
        <v>0</v>
      </c>
      <c r="H107" s="23" t="s">
        <v>44</v>
      </c>
      <c r="I107" s="24">
        <v>41988</v>
      </c>
      <c r="J107" s="24">
        <v>41988</v>
      </c>
      <c r="K107" s="24"/>
      <c r="L107" s="25">
        <v>107</v>
      </c>
      <c r="M107" s="26"/>
      <c r="N107" s="27">
        <f t="shared" si="39"/>
        <v>42278</v>
      </c>
      <c r="O107" s="27">
        <f t="shared" si="40"/>
        <v>42643</v>
      </c>
      <c r="P107" s="32">
        <f t="shared" si="45"/>
        <v>365</v>
      </c>
      <c r="Q107" s="31" t="str">
        <f t="shared" si="46"/>
        <v/>
      </c>
      <c r="R107" s="31" t="str">
        <f t="shared" si="47"/>
        <v/>
      </c>
      <c r="S107" s="28">
        <f>IF(A107="","",IF(I107&gt;DATE(2006,1,1),VLOOKUP(L107,'Barème TVS 1'!B:C,2),VLOOKUP(M107,'Barème TVS 3'!B:C,2)))</f>
        <v>4</v>
      </c>
      <c r="T107" s="28">
        <f>IF(A107="","",IF(K107&gt;0,0,IF(H107="Diesel et assimilé",VLOOKUP(I107,'Barème TVS 4'!B:D,3),IF(H107="Essence et assimilé",VLOOKUP(I107,'Barème TVS 4'!B:D,2),0))))</f>
        <v>40</v>
      </c>
      <c r="U107" s="29">
        <f t="shared" si="41"/>
        <v>1</v>
      </c>
      <c r="V107" s="29">
        <f t="shared" si="42"/>
        <v>1</v>
      </c>
      <c r="W107" s="29">
        <f t="shared" si="43"/>
        <v>1</v>
      </c>
      <c r="X107" s="29">
        <f t="shared" si="44"/>
        <v>1</v>
      </c>
      <c r="Y107" s="29">
        <f t="shared" si="48"/>
        <v>0</v>
      </c>
      <c r="Z107" s="29">
        <f t="shared" si="49"/>
        <v>4</v>
      </c>
      <c r="AA107" s="34">
        <f t="shared" si="50"/>
        <v>4</v>
      </c>
      <c r="AB107" s="29">
        <f t="shared" si="51"/>
        <v>0</v>
      </c>
      <c r="AC107" s="29">
        <f t="shared" si="52"/>
        <v>4</v>
      </c>
      <c r="AD107" s="30">
        <f t="shared" si="53"/>
        <v>4</v>
      </c>
      <c r="AE107" s="30">
        <f>IF(A107="","",IF(H107="Hybride",IF(L107&lt;110,IF(ROUND(((DATE(2015,9,30)-I107)/90),1)&lt;9,VLOOKUP(I107,'Trim Exonérés'!B:D,3),0),0),0))</f>
        <v>0</v>
      </c>
      <c r="AF107" s="30">
        <f t="shared" si="54"/>
        <v>4</v>
      </c>
      <c r="AG107" s="35">
        <f t="shared" si="55"/>
        <v>468</v>
      </c>
    </row>
    <row r="108" spans="1:33" x14ac:dyDescent="0.25">
      <c r="A108" s="23" t="s">
        <v>157</v>
      </c>
      <c r="B108" s="23" t="s">
        <v>327</v>
      </c>
      <c r="C108" s="23" t="s">
        <v>220</v>
      </c>
      <c r="D108" s="23" t="s">
        <v>216</v>
      </c>
      <c r="E108" s="23"/>
      <c r="F108" s="23" t="s">
        <v>31</v>
      </c>
      <c r="G108" s="23" t="s">
        <v>0</v>
      </c>
      <c r="H108" s="23" t="s">
        <v>44</v>
      </c>
      <c r="I108" s="24">
        <v>41992</v>
      </c>
      <c r="J108" s="24">
        <v>41992</v>
      </c>
      <c r="K108" s="24"/>
      <c r="L108" s="25">
        <v>127</v>
      </c>
      <c r="M108" s="26"/>
      <c r="N108" s="27">
        <f t="shared" si="39"/>
        <v>42278</v>
      </c>
      <c r="O108" s="27">
        <f t="shared" si="40"/>
        <v>42643</v>
      </c>
      <c r="P108" s="32">
        <f t="shared" si="45"/>
        <v>365</v>
      </c>
      <c r="Q108" s="31" t="str">
        <f t="shared" si="46"/>
        <v/>
      </c>
      <c r="R108" s="31" t="str">
        <f t="shared" si="47"/>
        <v/>
      </c>
      <c r="S108" s="28">
        <f>IF(A108="","",IF(I108&gt;DATE(2006,1,1),VLOOKUP(L108,'Barème TVS 1'!B:C,2),VLOOKUP(M108,'Barème TVS 3'!B:C,2)))</f>
        <v>5.5</v>
      </c>
      <c r="T108" s="28">
        <f>IF(A108="","",IF(K108&gt;0,0,IF(H108="Diesel et assimilé",VLOOKUP(I108,'Barème TVS 4'!B:D,3),IF(H108="Essence et assimilé",VLOOKUP(I108,'Barème TVS 4'!B:D,2),0))))</f>
        <v>40</v>
      </c>
      <c r="U108" s="29">
        <f t="shared" si="41"/>
        <v>1</v>
      </c>
      <c r="V108" s="29">
        <f t="shared" si="42"/>
        <v>1</v>
      </c>
      <c r="W108" s="29">
        <f t="shared" si="43"/>
        <v>1</v>
      </c>
      <c r="X108" s="29">
        <f t="shared" si="44"/>
        <v>1</v>
      </c>
      <c r="Y108" s="29">
        <f t="shared" si="48"/>
        <v>0</v>
      </c>
      <c r="Z108" s="29">
        <f t="shared" si="49"/>
        <v>4</v>
      </c>
      <c r="AA108" s="34">
        <f t="shared" si="50"/>
        <v>4</v>
      </c>
      <c r="AB108" s="29">
        <f t="shared" si="51"/>
        <v>0</v>
      </c>
      <c r="AC108" s="29">
        <f t="shared" si="52"/>
        <v>4</v>
      </c>
      <c r="AD108" s="30">
        <f t="shared" si="53"/>
        <v>4</v>
      </c>
      <c r="AE108" s="30">
        <f>IF(A108="","",IF(H108="Hybride",IF(L108&lt;110,IF(ROUND(((DATE(2015,9,30)-I108)/90),1)&lt;9,VLOOKUP(I108,'Trim Exonérés'!B:D,3),0),0),0))</f>
        <v>0</v>
      </c>
      <c r="AF108" s="30">
        <f t="shared" si="54"/>
        <v>4</v>
      </c>
      <c r="AG108" s="35">
        <f t="shared" si="55"/>
        <v>738.5</v>
      </c>
    </row>
    <row r="109" spans="1:33" x14ac:dyDescent="0.25">
      <c r="A109" s="23" t="s">
        <v>158</v>
      </c>
      <c r="B109" s="23" t="s">
        <v>328</v>
      </c>
      <c r="C109" s="23" t="s">
        <v>220</v>
      </c>
      <c r="D109" s="23" t="s">
        <v>216</v>
      </c>
      <c r="E109" s="23"/>
      <c r="F109" s="23" t="s">
        <v>31</v>
      </c>
      <c r="G109" s="23" t="s">
        <v>0</v>
      </c>
      <c r="H109" s="23" t="s">
        <v>44</v>
      </c>
      <c r="I109" s="24">
        <v>41996</v>
      </c>
      <c r="J109" s="24">
        <v>41996</v>
      </c>
      <c r="K109" s="24"/>
      <c r="L109" s="25">
        <v>134</v>
      </c>
      <c r="M109" s="26"/>
      <c r="N109" s="27">
        <f t="shared" si="39"/>
        <v>42278</v>
      </c>
      <c r="O109" s="27">
        <f t="shared" si="40"/>
        <v>42643</v>
      </c>
      <c r="P109" s="32">
        <f t="shared" si="45"/>
        <v>365</v>
      </c>
      <c r="Q109" s="31" t="str">
        <f t="shared" si="46"/>
        <v/>
      </c>
      <c r="R109" s="31" t="str">
        <f t="shared" si="47"/>
        <v/>
      </c>
      <c r="S109" s="28">
        <f>IF(A109="","",IF(I109&gt;DATE(2006,1,1),VLOOKUP(L109,'Barème TVS 1'!B:C,2),VLOOKUP(M109,'Barème TVS 3'!B:C,2)))</f>
        <v>5.5</v>
      </c>
      <c r="T109" s="28">
        <f>IF(A109="","",IF(K109&gt;0,0,IF(H109="Diesel et assimilé",VLOOKUP(I109,'Barème TVS 4'!B:D,3),IF(H109="Essence et assimilé",VLOOKUP(I109,'Barème TVS 4'!B:D,2),0))))</f>
        <v>40</v>
      </c>
      <c r="U109" s="29">
        <f t="shared" si="41"/>
        <v>1</v>
      </c>
      <c r="V109" s="29">
        <f t="shared" si="42"/>
        <v>1</v>
      </c>
      <c r="W109" s="29">
        <f t="shared" si="43"/>
        <v>1</v>
      </c>
      <c r="X109" s="29">
        <f t="shared" si="44"/>
        <v>1</v>
      </c>
      <c r="Y109" s="29">
        <f t="shared" si="48"/>
        <v>0</v>
      </c>
      <c r="Z109" s="29">
        <f t="shared" si="49"/>
        <v>4</v>
      </c>
      <c r="AA109" s="34">
        <f t="shared" si="50"/>
        <v>4</v>
      </c>
      <c r="AB109" s="29">
        <f t="shared" si="51"/>
        <v>0</v>
      </c>
      <c r="AC109" s="29">
        <f t="shared" si="52"/>
        <v>4</v>
      </c>
      <c r="AD109" s="30">
        <f t="shared" si="53"/>
        <v>4</v>
      </c>
      <c r="AE109" s="30">
        <f>IF(A109="","",IF(H109="Hybride",IF(L109&lt;110,IF(ROUND(((DATE(2015,9,30)-I109)/90),1)&lt;9,VLOOKUP(I109,'Trim Exonérés'!B:D,3),0),0),0))</f>
        <v>0</v>
      </c>
      <c r="AF109" s="30">
        <f t="shared" si="54"/>
        <v>4</v>
      </c>
      <c r="AG109" s="35">
        <f t="shared" si="55"/>
        <v>777</v>
      </c>
    </row>
    <row r="110" spans="1:33" x14ac:dyDescent="0.25">
      <c r="A110" s="23" t="s">
        <v>159</v>
      </c>
      <c r="B110" s="23" t="s">
        <v>329</v>
      </c>
      <c r="C110" s="23" t="s">
        <v>220</v>
      </c>
      <c r="D110" s="23" t="s">
        <v>216</v>
      </c>
      <c r="E110" s="23"/>
      <c r="F110" s="23" t="s">
        <v>31</v>
      </c>
      <c r="G110" s="23" t="s">
        <v>0</v>
      </c>
      <c r="H110" s="23" t="s">
        <v>44</v>
      </c>
      <c r="I110" s="24">
        <v>41987</v>
      </c>
      <c r="J110" s="24">
        <v>42009</v>
      </c>
      <c r="K110" s="24"/>
      <c r="L110" s="25">
        <v>132</v>
      </c>
      <c r="M110" s="26"/>
      <c r="N110" s="27">
        <f t="shared" si="39"/>
        <v>42278</v>
      </c>
      <c r="O110" s="27">
        <f t="shared" si="40"/>
        <v>42643</v>
      </c>
      <c r="P110" s="32">
        <f t="shared" si="45"/>
        <v>365</v>
      </c>
      <c r="Q110" s="31" t="str">
        <f t="shared" si="46"/>
        <v/>
      </c>
      <c r="R110" s="31" t="str">
        <f t="shared" si="47"/>
        <v/>
      </c>
      <c r="S110" s="28">
        <f>IF(A110="","",IF(I110&gt;DATE(2006,1,1),VLOOKUP(L110,'Barème TVS 1'!B:C,2),VLOOKUP(M110,'Barème TVS 3'!B:C,2)))</f>
        <v>5.5</v>
      </c>
      <c r="T110" s="28">
        <f>IF(A110="","",IF(K110&gt;0,0,IF(H110="Diesel et assimilé",VLOOKUP(I110,'Barème TVS 4'!B:D,3),IF(H110="Essence et assimilé",VLOOKUP(I110,'Barème TVS 4'!B:D,2),0))))</f>
        <v>40</v>
      </c>
      <c r="U110" s="29">
        <f t="shared" si="41"/>
        <v>1</v>
      </c>
      <c r="V110" s="29">
        <f t="shared" si="42"/>
        <v>1</v>
      </c>
      <c r="W110" s="29">
        <f t="shared" si="43"/>
        <v>1</v>
      </c>
      <c r="X110" s="29">
        <f t="shared" si="44"/>
        <v>1</v>
      </c>
      <c r="Y110" s="29">
        <f t="shared" si="48"/>
        <v>0</v>
      </c>
      <c r="Z110" s="29">
        <f t="shared" si="49"/>
        <v>4</v>
      </c>
      <c r="AA110" s="34">
        <f t="shared" si="50"/>
        <v>4</v>
      </c>
      <c r="AB110" s="29">
        <f t="shared" si="51"/>
        <v>0</v>
      </c>
      <c r="AC110" s="29">
        <f t="shared" si="52"/>
        <v>4</v>
      </c>
      <c r="AD110" s="30">
        <f t="shared" si="53"/>
        <v>4</v>
      </c>
      <c r="AE110" s="30">
        <f>IF(A110="","",IF(H110="Hybride",IF(L110&lt;110,IF(ROUND(((DATE(2015,9,30)-I110)/90),1)&lt;9,VLOOKUP(I110,'Trim Exonérés'!B:D,3),0),0),0))</f>
        <v>0</v>
      </c>
      <c r="AF110" s="30">
        <f t="shared" si="54"/>
        <v>4</v>
      </c>
      <c r="AG110" s="35">
        <f t="shared" si="55"/>
        <v>766</v>
      </c>
    </row>
    <row r="111" spans="1:33" x14ac:dyDescent="0.25">
      <c r="A111" s="23" t="s">
        <v>160</v>
      </c>
      <c r="B111" s="23" t="s">
        <v>330</v>
      </c>
      <c r="C111" s="23" t="s">
        <v>220</v>
      </c>
      <c r="D111" s="23" t="s">
        <v>216</v>
      </c>
      <c r="E111" s="23"/>
      <c r="F111" s="23" t="s">
        <v>31</v>
      </c>
      <c r="G111" s="23" t="s">
        <v>0</v>
      </c>
      <c r="H111" s="23" t="s">
        <v>44</v>
      </c>
      <c r="I111" s="24">
        <v>42005</v>
      </c>
      <c r="J111" s="24">
        <v>42010</v>
      </c>
      <c r="K111" s="24"/>
      <c r="L111" s="25">
        <v>153</v>
      </c>
      <c r="M111" s="26"/>
      <c r="N111" s="27">
        <f t="shared" si="39"/>
        <v>42278</v>
      </c>
      <c r="O111" s="27">
        <f t="shared" si="40"/>
        <v>42643</v>
      </c>
      <c r="P111" s="32">
        <f t="shared" si="45"/>
        <v>365</v>
      </c>
      <c r="Q111" s="31" t="str">
        <f t="shared" si="46"/>
        <v/>
      </c>
      <c r="R111" s="31" t="str">
        <f t="shared" si="47"/>
        <v/>
      </c>
      <c r="S111" s="28">
        <f>IF(A111="","",IF(I111&gt;DATE(2006,1,1),VLOOKUP(L111,'Barème TVS 1'!B:C,2),VLOOKUP(M111,'Barème TVS 3'!B:C,2)))</f>
        <v>11.5</v>
      </c>
      <c r="T111" s="28">
        <f>IF(A111="","",IF(K111&gt;0,0,IF(H111="Diesel et assimilé",VLOOKUP(I111,'Barème TVS 4'!B:D,3),IF(H111="Essence et assimilé",VLOOKUP(I111,'Barème TVS 4'!B:D,2),0))))</f>
        <v>40</v>
      </c>
      <c r="U111" s="29">
        <f t="shared" si="41"/>
        <v>1</v>
      </c>
      <c r="V111" s="29">
        <f t="shared" si="42"/>
        <v>1</v>
      </c>
      <c r="W111" s="29">
        <f t="shared" si="43"/>
        <v>1</v>
      </c>
      <c r="X111" s="29">
        <f t="shared" si="44"/>
        <v>1</v>
      </c>
      <c r="Y111" s="29">
        <f t="shared" si="48"/>
        <v>0</v>
      </c>
      <c r="Z111" s="29">
        <f t="shared" si="49"/>
        <v>4</v>
      </c>
      <c r="AA111" s="34">
        <f t="shared" si="50"/>
        <v>4</v>
      </c>
      <c r="AB111" s="29">
        <f t="shared" si="51"/>
        <v>0</v>
      </c>
      <c r="AC111" s="29">
        <f t="shared" si="52"/>
        <v>4</v>
      </c>
      <c r="AD111" s="30">
        <f t="shared" si="53"/>
        <v>4</v>
      </c>
      <c r="AE111" s="30">
        <f>IF(A111="","",IF(H111="Hybride",IF(L111&lt;110,IF(ROUND(((DATE(2015,9,30)-I111)/90),1)&lt;9,VLOOKUP(I111,'Trim Exonérés'!B:D,3),0),0),0))</f>
        <v>0</v>
      </c>
      <c r="AF111" s="30">
        <f t="shared" si="54"/>
        <v>4</v>
      </c>
      <c r="AG111" s="35">
        <f t="shared" si="55"/>
        <v>1799.5</v>
      </c>
    </row>
    <row r="112" spans="1:33" x14ac:dyDescent="0.25">
      <c r="A112" s="23" t="s">
        <v>161</v>
      </c>
      <c r="B112" s="23" t="s">
        <v>331</v>
      </c>
      <c r="C112" s="23" t="s">
        <v>220</v>
      </c>
      <c r="D112" s="23" t="s">
        <v>216</v>
      </c>
      <c r="E112" s="23"/>
      <c r="F112" s="23" t="s">
        <v>31</v>
      </c>
      <c r="G112" s="23" t="s">
        <v>0</v>
      </c>
      <c r="H112" s="23" t="s">
        <v>44</v>
      </c>
      <c r="I112" s="24">
        <v>42008</v>
      </c>
      <c r="J112" s="24">
        <v>42021</v>
      </c>
      <c r="K112" s="24"/>
      <c r="L112" s="25">
        <v>137</v>
      </c>
      <c r="M112" s="26"/>
      <c r="N112" s="27">
        <f t="shared" si="39"/>
        <v>42278</v>
      </c>
      <c r="O112" s="27">
        <f t="shared" si="40"/>
        <v>42643</v>
      </c>
      <c r="P112" s="32">
        <f t="shared" si="45"/>
        <v>365</v>
      </c>
      <c r="Q112" s="31" t="str">
        <f t="shared" si="46"/>
        <v/>
      </c>
      <c r="R112" s="31" t="str">
        <f t="shared" si="47"/>
        <v/>
      </c>
      <c r="S112" s="28">
        <f>IF(A112="","",IF(I112&gt;DATE(2006,1,1),VLOOKUP(L112,'Barème TVS 1'!B:C,2),VLOOKUP(M112,'Barème TVS 3'!B:C,2)))</f>
        <v>5.5</v>
      </c>
      <c r="T112" s="28">
        <f>IF(A112="","",IF(K112&gt;0,0,IF(H112="Diesel et assimilé",VLOOKUP(I112,'Barème TVS 4'!B:D,3),IF(H112="Essence et assimilé",VLOOKUP(I112,'Barème TVS 4'!B:D,2),0))))</f>
        <v>40</v>
      </c>
      <c r="U112" s="29">
        <f t="shared" si="41"/>
        <v>1</v>
      </c>
      <c r="V112" s="29">
        <f t="shared" si="42"/>
        <v>1</v>
      </c>
      <c r="W112" s="29">
        <f t="shared" si="43"/>
        <v>1</v>
      </c>
      <c r="X112" s="29">
        <f t="shared" si="44"/>
        <v>1</v>
      </c>
      <c r="Y112" s="29">
        <f t="shared" si="48"/>
        <v>0</v>
      </c>
      <c r="Z112" s="29">
        <f t="shared" si="49"/>
        <v>4</v>
      </c>
      <c r="AA112" s="34">
        <f t="shared" si="50"/>
        <v>4</v>
      </c>
      <c r="AB112" s="29">
        <f t="shared" si="51"/>
        <v>0</v>
      </c>
      <c r="AC112" s="29">
        <f t="shared" si="52"/>
        <v>4</v>
      </c>
      <c r="AD112" s="30">
        <f t="shared" si="53"/>
        <v>4</v>
      </c>
      <c r="AE112" s="30">
        <f>IF(A112="","",IF(H112="Hybride",IF(L112&lt;110,IF(ROUND(((DATE(2015,9,30)-I112)/90),1)&lt;9,VLOOKUP(I112,'Trim Exonérés'!B:D,3),0),0),0))</f>
        <v>0</v>
      </c>
      <c r="AF112" s="30">
        <f t="shared" si="54"/>
        <v>4</v>
      </c>
      <c r="AG112" s="35">
        <f t="shared" si="55"/>
        <v>793.5</v>
      </c>
    </row>
    <row r="113" spans="1:33" x14ac:dyDescent="0.25">
      <c r="A113" s="23" t="s">
        <v>162</v>
      </c>
      <c r="B113" s="23" t="s">
        <v>332</v>
      </c>
      <c r="C113" s="23" t="s">
        <v>220</v>
      </c>
      <c r="D113" s="23" t="s">
        <v>216</v>
      </c>
      <c r="E113" s="23"/>
      <c r="F113" s="23" t="s">
        <v>31</v>
      </c>
      <c r="G113" s="23" t="s">
        <v>0</v>
      </c>
      <c r="H113" s="23" t="s">
        <v>44</v>
      </c>
      <c r="I113" s="24">
        <v>42025</v>
      </c>
      <c r="J113" s="24">
        <v>42025</v>
      </c>
      <c r="K113" s="24"/>
      <c r="L113" s="25">
        <v>156</v>
      </c>
      <c r="M113" s="26"/>
      <c r="N113" s="27">
        <f t="shared" si="39"/>
        <v>42278</v>
      </c>
      <c r="O113" s="27">
        <f t="shared" si="40"/>
        <v>42643</v>
      </c>
      <c r="P113" s="32">
        <f t="shared" si="45"/>
        <v>365</v>
      </c>
      <c r="Q113" s="31" t="str">
        <f t="shared" si="46"/>
        <v/>
      </c>
      <c r="R113" s="31" t="str">
        <f t="shared" si="47"/>
        <v/>
      </c>
      <c r="S113" s="28">
        <f>IF(A113="","",IF(I113&gt;DATE(2006,1,1),VLOOKUP(L113,'Barème TVS 1'!B:C,2),VLOOKUP(M113,'Barème TVS 3'!B:C,2)))</f>
        <v>11.5</v>
      </c>
      <c r="T113" s="28">
        <f>IF(A113="","",IF(K113&gt;0,0,IF(H113="Diesel et assimilé",VLOOKUP(I113,'Barème TVS 4'!B:D,3),IF(H113="Essence et assimilé",VLOOKUP(I113,'Barème TVS 4'!B:D,2),0))))</f>
        <v>40</v>
      </c>
      <c r="U113" s="29">
        <f t="shared" si="41"/>
        <v>1</v>
      </c>
      <c r="V113" s="29">
        <f t="shared" si="42"/>
        <v>1</v>
      </c>
      <c r="W113" s="29">
        <f t="shared" si="43"/>
        <v>1</v>
      </c>
      <c r="X113" s="29">
        <f t="shared" si="44"/>
        <v>1</v>
      </c>
      <c r="Y113" s="29">
        <f t="shared" si="48"/>
        <v>0</v>
      </c>
      <c r="Z113" s="29">
        <f t="shared" si="49"/>
        <v>4</v>
      </c>
      <c r="AA113" s="34">
        <f t="shared" si="50"/>
        <v>4</v>
      </c>
      <c r="AB113" s="29">
        <f t="shared" si="51"/>
        <v>0</v>
      </c>
      <c r="AC113" s="29">
        <f t="shared" si="52"/>
        <v>4</v>
      </c>
      <c r="AD113" s="30">
        <f t="shared" si="53"/>
        <v>4</v>
      </c>
      <c r="AE113" s="30">
        <f>IF(A113="","",IF(H113="Hybride",IF(L113&lt;110,IF(ROUND(((DATE(2015,9,30)-I113)/90),1)&lt;9,VLOOKUP(I113,'Trim Exonérés'!B:D,3),0),0),0))</f>
        <v>0</v>
      </c>
      <c r="AF113" s="30">
        <f t="shared" si="54"/>
        <v>4</v>
      </c>
      <c r="AG113" s="35">
        <f t="shared" si="55"/>
        <v>1834</v>
      </c>
    </row>
    <row r="114" spans="1:33" x14ac:dyDescent="0.25">
      <c r="A114" s="23" t="s">
        <v>163</v>
      </c>
      <c r="B114" s="23" t="s">
        <v>333</v>
      </c>
      <c r="C114" s="23" t="s">
        <v>220</v>
      </c>
      <c r="D114" s="23" t="s">
        <v>216</v>
      </c>
      <c r="E114" s="23"/>
      <c r="F114" s="23" t="s">
        <v>31</v>
      </c>
      <c r="G114" s="23" t="s">
        <v>0</v>
      </c>
      <c r="H114" s="23" t="s">
        <v>44</v>
      </c>
      <c r="I114" s="24">
        <v>42036</v>
      </c>
      <c r="J114" s="24">
        <v>42051</v>
      </c>
      <c r="K114" s="24"/>
      <c r="L114" s="25">
        <v>115</v>
      </c>
      <c r="M114" s="26"/>
      <c r="N114" s="27">
        <f t="shared" si="39"/>
        <v>42278</v>
      </c>
      <c r="O114" s="27">
        <f t="shared" si="40"/>
        <v>42643</v>
      </c>
      <c r="P114" s="32">
        <f t="shared" si="45"/>
        <v>365</v>
      </c>
      <c r="Q114" s="31" t="str">
        <f t="shared" si="46"/>
        <v/>
      </c>
      <c r="R114" s="31" t="str">
        <f t="shared" si="47"/>
        <v/>
      </c>
      <c r="S114" s="28">
        <f>IF(A114="","",IF(I114&gt;DATE(2006,1,1),VLOOKUP(L114,'Barème TVS 1'!B:C,2),VLOOKUP(M114,'Barème TVS 3'!B:C,2)))</f>
        <v>4</v>
      </c>
      <c r="T114" s="28">
        <f>IF(A114="","",IF(K114&gt;0,0,IF(H114="Diesel et assimilé",VLOOKUP(I114,'Barème TVS 4'!B:D,3),IF(H114="Essence et assimilé",VLOOKUP(I114,'Barème TVS 4'!B:D,2),0))))</f>
        <v>40</v>
      </c>
      <c r="U114" s="29">
        <f t="shared" si="41"/>
        <v>1</v>
      </c>
      <c r="V114" s="29">
        <f t="shared" si="42"/>
        <v>1</v>
      </c>
      <c r="W114" s="29">
        <f t="shared" si="43"/>
        <v>1</v>
      </c>
      <c r="X114" s="29">
        <f t="shared" si="44"/>
        <v>1</v>
      </c>
      <c r="Y114" s="29">
        <f t="shared" si="48"/>
        <v>0</v>
      </c>
      <c r="Z114" s="29">
        <f t="shared" si="49"/>
        <v>4</v>
      </c>
      <c r="AA114" s="34">
        <f t="shared" si="50"/>
        <v>4</v>
      </c>
      <c r="AB114" s="29">
        <f t="shared" si="51"/>
        <v>0</v>
      </c>
      <c r="AC114" s="29">
        <f t="shared" si="52"/>
        <v>4</v>
      </c>
      <c r="AD114" s="30">
        <f t="shared" si="53"/>
        <v>4</v>
      </c>
      <c r="AE114" s="30">
        <f>IF(A114="","",IF(H114="Hybride",IF(L114&lt;110,IF(ROUND(((DATE(2015,9,30)-I114)/90),1)&lt;9,VLOOKUP(I114,'Trim Exonérés'!B:D,3),0),0),0))</f>
        <v>0</v>
      </c>
      <c r="AF114" s="30">
        <f t="shared" si="54"/>
        <v>4</v>
      </c>
      <c r="AG114" s="35">
        <f t="shared" si="55"/>
        <v>500</v>
      </c>
    </row>
    <row r="115" spans="1:33" x14ac:dyDescent="0.25">
      <c r="A115" s="23" t="s">
        <v>164</v>
      </c>
      <c r="B115" s="23" t="s">
        <v>334</v>
      </c>
      <c r="C115" s="23" t="s">
        <v>220</v>
      </c>
      <c r="D115" s="23" t="s">
        <v>216</v>
      </c>
      <c r="E115" s="23"/>
      <c r="F115" s="23" t="s">
        <v>31</v>
      </c>
      <c r="G115" s="23" t="s">
        <v>0</v>
      </c>
      <c r="H115" s="23" t="s">
        <v>44</v>
      </c>
      <c r="I115" s="24">
        <v>42038</v>
      </c>
      <c r="J115" s="24">
        <v>42052</v>
      </c>
      <c r="K115" s="24"/>
      <c r="L115" s="25">
        <v>154</v>
      </c>
      <c r="M115" s="26"/>
      <c r="N115" s="27">
        <f t="shared" si="39"/>
        <v>42278</v>
      </c>
      <c r="O115" s="27">
        <f t="shared" si="40"/>
        <v>42643</v>
      </c>
      <c r="P115" s="32">
        <f t="shared" si="45"/>
        <v>365</v>
      </c>
      <c r="Q115" s="31" t="str">
        <f t="shared" si="46"/>
        <v/>
      </c>
      <c r="R115" s="31" t="str">
        <f t="shared" si="47"/>
        <v/>
      </c>
      <c r="S115" s="28">
        <f>IF(A115="","",IF(I115&gt;DATE(2006,1,1),VLOOKUP(L115,'Barème TVS 1'!B:C,2),VLOOKUP(M115,'Barème TVS 3'!B:C,2)))</f>
        <v>11.5</v>
      </c>
      <c r="T115" s="28">
        <f>IF(A115="","",IF(K115&gt;0,0,IF(H115="Diesel et assimilé",VLOOKUP(I115,'Barème TVS 4'!B:D,3),IF(H115="Essence et assimilé",VLOOKUP(I115,'Barème TVS 4'!B:D,2),0))))</f>
        <v>40</v>
      </c>
      <c r="U115" s="29">
        <f t="shared" si="41"/>
        <v>1</v>
      </c>
      <c r="V115" s="29">
        <f t="shared" si="42"/>
        <v>1</v>
      </c>
      <c r="W115" s="29">
        <f t="shared" si="43"/>
        <v>1</v>
      </c>
      <c r="X115" s="29">
        <f t="shared" si="44"/>
        <v>1</v>
      </c>
      <c r="Y115" s="29">
        <f t="shared" si="48"/>
        <v>0</v>
      </c>
      <c r="Z115" s="29">
        <f t="shared" si="49"/>
        <v>4</v>
      </c>
      <c r="AA115" s="34">
        <f t="shared" si="50"/>
        <v>4</v>
      </c>
      <c r="AB115" s="29">
        <f t="shared" si="51"/>
        <v>0</v>
      </c>
      <c r="AC115" s="29">
        <f t="shared" si="52"/>
        <v>4</v>
      </c>
      <c r="AD115" s="30">
        <f t="shared" si="53"/>
        <v>4</v>
      </c>
      <c r="AE115" s="30">
        <f>IF(A115="","",IF(H115="Hybride",IF(L115&lt;110,IF(ROUND(((DATE(2015,9,30)-I115)/90),1)&lt;9,VLOOKUP(I115,'Trim Exonérés'!B:D,3),0),0),0))</f>
        <v>0</v>
      </c>
      <c r="AF115" s="30">
        <f t="shared" si="54"/>
        <v>4</v>
      </c>
      <c r="AG115" s="35">
        <f t="shared" si="55"/>
        <v>1811</v>
      </c>
    </row>
    <row r="116" spans="1:33" x14ac:dyDescent="0.25">
      <c r="A116" s="23" t="s">
        <v>156</v>
      </c>
      <c r="B116" s="23" t="s">
        <v>326</v>
      </c>
      <c r="C116" s="23" t="s">
        <v>220</v>
      </c>
      <c r="D116" s="23" t="s">
        <v>216</v>
      </c>
      <c r="E116" s="23"/>
      <c r="F116" s="23" t="s">
        <v>31</v>
      </c>
      <c r="G116" s="23" t="s">
        <v>0</v>
      </c>
      <c r="H116" s="23" t="s">
        <v>44</v>
      </c>
      <c r="I116" s="24">
        <v>41989</v>
      </c>
      <c r="J116" s="24">
        <v>42086</v>
      </c>
      <c r="K116" s="24"/>
      <c r="L116" s="25">
        <v>149</v>
      </c>
      <c r="M116" s="26"/>
      <c r="N116" s="27">
        <f t="shared" si="39"/>
        <v>42278</v>
      </c>
      <c r="O116" s="27">
        <f t="shared" si="40"/>
        <v>42643</v>
      </c>
      <c r="P116" s="32">
        <f t="shared" si="45"/>
        <v>365</v>
      </c>
      <c r="Q116" s="31" t="str">
        <f t="shared" si="46"/>
        <v/>
      </c>
      <c r="R116" s="31" t="str">
        <f t="shared" si="47"/>
        <v/>
      </c>
      <c r="S116" s="28">
        <f>IF(A116="","",IF(I116&gt;DATE(2006,1,1),VLOOKUP(L116,'Barème TVS 1'!B:C,2),VLOOKUP(M116,'Barème TVS 3'!B:C,2)))</f>
        <v>11.5</v>
      </c>
      <c r="T116" s="28">
        <f>IF(A116="","",IF(K116&gt;0,0,IF(H116="Diesel et assimilé",VLOOKUP(I116,'Barème TVS 4'!B:D,3),IF(H116="Essence et assimilé",VLOOKUP(I116,'Barème TVS 4'!B:D,2),0))))</f>
        <v>40</v>
      </c>
      <c r="U116" s="29">
        <f t="shared" si="41"/>
        <v>1</v>
      </c>
      <c r="V116" s="29">
        <f t="shared" si="42"/>
        <v>1</v>
      </c>
      <c r="W116" s="29">
        <f t="shared" si="43"/>
        <v>1</v>
      </c>
      <c r="X116" s="29">
        <f t="shared" si="44"/>
        <v>1</v>
      </c>
      <c r="Y116" s="29">
        <f t="shared" si="48"/>
        <v>0</v>
      </c>
      <c r="Z116" s="29">
        <f t="shared" si="49"/>
        <v>4</v>
      </c>
      <c r="AA116" s="34">
        <f t="shared" si="50"/>
        <v>4</v>
      </c>
      <c r="AB116" s="29">
        <f t="shared" si="51"/>
        <v>0</v>
      </c>
      <c r="AC116" s="29">
        <f t="shared" si="52"/>
        <v>4</v>
      </c>
      <c r="AD116" s="30">
        <f t="shared" si="53"/>
        <v>4</v>
      </c>
      <c r="AE116" s="30">
        <f>IF(A116="","",IF(H116="Hybride",IF(L116&lt;110,IF(ROUND(((DATE(2015,9,30)-I116)/90),1)&lt;9,VLOOKUP(I116,'Trim Exonérés'!B:D,3),0),0),0))</f>
        <v>0</v>
      </c>
      <c r="AF116" s="30">
        <f t="shared" si="54"/>
        <v>4</v>
      </c>
      <c r="AG116" s="35">
        <f t="shared" si="55"/>
        <v>1753.5</v>
      </c>
    </row>
    <row r="117" spans="1:33" x14ac:dyDescent="0.25">
      <c r="A117" s="23" t="s">
        <v>166</v>
      </c>
      <c r="B117" s="23" t="s">
        <v>336</v>
      </c>
      <c r="C117" s="23" t="s">
        <v>220</v>
      </c>
      <c r="D117" s="23" t="s">
        <v>216</v>
      </c>
      <c r="E117" s="23"/>
      <c r="F117" s="23" t="s">
        <v>31</v>
      </c>
      <c r="G117" s="23" t="s">
        <v>0</v>
      </c>
      <c r="H117" s="23" t="s">
        <v>44</v>
      </c>
      <c r="I117" s="24">
        <v>42117</v>
      </c>
      <c r="J117" s="24">
        <v>42117</v>
      </c>
      <c r="K117" s="24"/>
      <c r="L117" s="25">
        <v>140</v>
      </c>
      <c r="M117" s="26"/>
      <c r="N117" s="27">
        <f t="shared" si="39"/>
        <v>42278</v>
      </c>
      <c r="O117" s="27">
        <f t="shared" si="40"/>
        <v>42643</v>
      </c>
      <c r="P117" s="32">
        <f t="shared" si="45"/>
        <v>365</v>
      </c>
      <c r="Q117" s="31" t="str">
        <f t="shared" si="46"/>
        <v/>
      </c>
      <c r="R117" s="31" t="str">
        <f t="shared" si="47"/>
        <v/>
      </c>
      <c r="S117" s="28">
        <f>IF(A117="","",IF(I117&gt;DATE(2006,1,1),VLOOKUP(L117,'Barème TVS 1'!B:C,2),VLOOKUP(M117,'Barème TVS 3'!B:C,2)))</f>
        <v>5.5</v>
      </c>
      <c r="T117" s="28">
        <f>IF(A117="","",IF(K117&gt;0,0,IF(H117="Diesel et assimilé",VLOOKUP(I117,'Barème TVS 4'!B:D,3),IF(H117="Essence et assimilé",VLOOKUP(I117,'Barème TVS 4'!B:D,2),0))))</f>
        <v>40</v>
      </c>
      <c r="U117" s="29">
        <f t="shared" si="41"/>
        <v>1</v>
      </c>
      <c r="V117" s="29">
        <f t="shared" si="42"/>
        <v>1</v>
      </c>
      <c r="W117" s="29">
        <f t="shared" si="43"/>
        <v>1</v>
      </c>
      <c r="X117" s="29">
        <f t="shared" si="44"/>
        <v>1</v>
      </c>
      <c r="Y117" s="29">
        <f t="shared" si="48"/>
        <v>0</v>
      </c>
      <c r="Z117" s="29">
        <f t="shared" si="49"/>
        <v>4</v>
      </c>
      <c r="AA117" s="34">
        <f t="shared" si="50"/>
        <v>4</v>
      </c>
      <c r="AB117" s="29">
        <f t="shared" si="51"/>
        <v>0</v>
      </c>
      <c r="AC117" s="29">
        <f t="shared" si="52"/>
        <v>4</v>
      </c>
      <c r="AD117" s="30">
        <f t="shared" si="53"/>
        <v>4</v>
      </c>
      <c r="AE117" s="30">
        <f>IF(A117="","",IF(H117="Hybride",IF(L117&lt;110,IF(ROUND(((DATE(2015,9,30)-I117)/90),1)&lt;9,VLOOKUP(I117,'Trim Exonérés'!B:D,3),0),0),0))</f>
        <v>0</v>
      </c>
      <c r="AF117" s="30">
        <f t="shared" si="54"/>
        <v>4</v>
      </c>
      <c r="AG117" s="35">
        <f t="shared" si="55"/>
        <v>810</v>
      </c>
    </row>
    <row r="118" spans="1:33" x14ac:dyDescent="0.25">
      <c r="A118" s="23" t="s">
        <v>167</v>
      </c>
      <c r="B118" s="23" t="s">
        <v>337</v>
      </c>
      <c r="C118" s="23" t="s">
        <v>220</v>
      </c>
      <c r="D118" s="23" t="s">
        <v>216</v>
      </c>
      <c r="E118" s="23"/>
      <c r="F118" s="23" t="s">
        <v>31</v>
      </c>
      <c r="G118" s="23" t="s">
        <v>0</v>
      </c>
      <c r="H118" s="23" t="s">
        <v>44</v>
      </c>
      <c r="I118" s="24">
        <v>42117</v>
      </c>
      <c r="J118" s="24">
        <v>42117</v>
      </c>
      <c r="K118" s="24"/>
      <c r="L118" s="25">
        <v>170</v>
      </c>
      <c r="M118" s="26"/>
      <c r="N118" s="27">
        <f t="shared" si="39"/>
        <v>42278</v>
      </c>
      <c r="O118" s="27">
        <f t="shared" si="40"/>
        <v>42643</v>
      </c>
      <c r="P118" s="32">
        <f t="shared" si="45"/>
        <v>365</v>
      </c>
      <c r="Q118" s="31" t="str">
        <f t="shared" si="46"/>
        <v/>
      </c>
      <c r="R118" s="31" t="str">
        <f t="shared" si="47"/>
        <v/>
      </c>
      <c r="S118" s="28">
        <f>IF(A118="","",IF(I118&gt;DATE(2006,1,1),VLOOKUP(L118,'Barème TVS 1'!B:C,2),VLOOKUP(M118,'Barème TVS 3'!B:C,2)))</f>
        <v>18</v>
      </c>
      <c r="T118" s="28">
        <f>IF(A118="","",IF(K118&gt;0,0,IF(H118="Diesel et assimilé",VLOOKUP(I118,'Barème TVS 4'!B:D,3),IF(H118="Essence et assimilé",VLOOKUP(I118,'Barème TVS 4'!B:D,2),0))))</f>
        <v>40</v>
      </c>
      <c r="U118" s="29">
        <f t="shared" si="41"/>
        <v>1</v>
      </c>
      <c r="V118" s="29">
        <f t="shared" si="42"/>
        <v>1</v>
      </c>
      <c r="W118" s="29">
        <f t="shared" si="43"/>
        <v>1</v>
      </c>
      <c r="X118" s="29">
        <f t="shared" si="44"/>
        <v>1</v>
      </c>
      <c r="Y118" s="29">
        <f t="shared" si="48"/>
        <v>0</v>
      </c>
      <c r="Z118" s="29">
        <f t="shared" si="49"/>
        <v>4</v>
      </c>
      <c r="AA118" s="34">
        <f t="shared" si="50"/>
        <v>4</v>
      </c>
      <c r="AB118" s="29">
        <f t="shared" si="51"/>
        <v>0</v>
      </c>
      <c r="AC118" s="29">
        <f t="shared" si="52"/>
        <v>4</v>
      </c>
      <c r="AD118" s="30">
        <f t="shared" si="53"/>
        <v>4</v>
      </c>
      <c r="AE118" s="30">
        <f>IF(A118="","",IF(H118="Hybride",IF(L118&lt;110,IF(ROUND(((DATE(2015,9,30)-I118)/90),1)&lt;9,VLOOKUP(I118,'Trim Exonérés'!B:D,3),0),0),0))</f>
        <v>0</v>
      </c>
      <c r="AF118" s="30">
        <f t="shared" si="54"/>
        <v>4</v>
      </c>
      <c r="AG118" s="35">
        <f t="shared" si="55"/>
        <v>3100</v>
      </c>
    </row>
    <row r="119" spans="1:33" x14ac:dyDescent="0.25">
      <c r="A119" s="23" t="s">
        <v>165</v>
      </c>
      <c r="B119" s="23" t="s">
        <v>335</v>
      </c>
      <c r="C119" s="23" t="s">
        <v>220</v>
      </c>
      <c r="D119" s="23" t="s">
        <v>216</v>
      </c>
      <c r="E119" s="23"/>
      <c r="F119" s="23" t="s">
        <v>31</v>
      </c>
      <c r="G119" s="23" t="s">
        <v>0</v>
      </c>
      <c r="H119" s="23" t="s">
        <v>44</v>
      </c>
      <c r="I119" s="24">
        <v>42105</v>
      </c>
      <c r="J119" s="24">
        <v>42126</v>
      </c>
      <c r="K119" s="24"/>
      <c r="L119" s="25">
        <v>109</v>
      </c>
      <c r="M119" s="26"/>
      <c r="N119" s="27">
        <f t="shared" si="39"/>
        <v>42278</v>
      </c>
      <c r="O119" s="27">
        <f t="shared" si="40"/>
        <v>42643</v>
      </c>
      <c r="P119" s="32">
        <f t="shared" si="45"/>
        <v>365</v>
      </c>
      <c r="Q119" s="31" t="str">
        <f t="shared" si="46"/>
        <v/>
      </c>
      <c r="R119" s="31" t="str">
        <f t="shared" si="47"/>
        <v/>
      </c>
      <c r="S119" s="28">
        <f>IF(A119="","",IF(I119&gt;DATE(2006,1,1),VLOOKUP(L119,'Barème TVS 1'!B:C,2),VLOOKUP(M119,'Barème TVS 3'!B:C,2)))</f>
        <v>4</v>
      </c>
      <c r="T119" s="28">
        <f>IF(A119="","",IF(K119&gt;0,0,IF(H119="Diesel et assimilé",VLOOKUP(I119,'Barème TVS 4'!B:D,3),IF(H119="Essence et assimilé",VLOOKUP(I119,'Barème TVS 4'!B:D,2),0))))</f>
        <v>40</v>
      </c>
      <c r="U119" s="29">
        <f t="shared" si="41"/>
        <v>1</v>
      </c>
      <c r="V119" s="29">
        <f t="shared" si="42"/>
        <v>1</v>
      </c>
      <c r="W119" s="29">
        <f t="shared" si="43"/>
        <v>1</v>
      </c>
      <c r="X119" s="29">
        <f t="shared" si="44"/>
        <v>1</v>
      </c>
      <c r="Y119" s="29">
        <f t="shared" si="48"/>
        <v>0</v>
      </c>
      <c r="Z119" s="29">
        <f t="shared" si="49"/>
        <v>4</v>
      </c>
      <c r="AA119" s="34">
        <f t="shared" si="50"/>
        <v>4</v>
      </c>
      <c r="AB119" s="29">
        <f t="shared" si="51"/>
        <v>0</v>
      </c>
      <c r="AC119" s="29">
        <f t="shared" si="52"/>
        <v>4</v>
      </c>
      <c r="AD119" s="30">
        <f t="shared" si="53"/>
        <v>4</v>
      </c>
      <c r="AE119" s="30">
        <f>IF(A119="","",IF(H119="Hybride",IF(L119&lt;110,IF(ROUND(((DATE(2015,9,30)-I119)/90),1)&lt;9,VLOOKUP(I119,'Trim Exonérés'!B:D,3),0),0),0))</f>
        <v>0</v>
      </c>
      <c r="AF119" s="30">
        <f t="shared" si="54"/>
        <v>4</v>
      </c>
      <c r="AG119" s="35">
        <f t="shared" si="55"/>
        <v>476</v>
      </c>
    </row>
    <row r="120" spans="1:33" x14ac:dyDescent="0.25">
      <c r="A120" s="23" t="s">
        <v>169</v>
      </c>
      <c r="B120" s="23" t="s">
        <v>339</v>
      </c>
      <c r="C120" s="23" t="s">
        <v>220</v>
      </c>
      <c r="D120" s="23" t="s">
        <v>216</v>
      </c>
      <c r="E120" s="23"/>
      <c r="F120" s="23" t="s">
        <v>31</v>
      </c>
      <c r="G120" s="23" t="s">
        <v>0</v>
      </c>
      <c r="H120" s="23" t="s">
        <v>44</v>
      </c>
      <c r="I120" s="24">
        <v>42147</v>
      </c>
      <c r="J120" s="24">
        <v>42147</v>
      </c>
      <c r="K120" s="24"/>
      <c r="L120" s="25">
        <v>137</v>
      </c>
      <c r="M120" s="26"/>
      <c r="N120" s="27">
        <f t="shared" si="39"/>
        <v>42278</v>
      </c>
      <c r="O120" s="27">
        <f t="shared" si="40"/>
        <v>42643</v>
      </c>
      <c r="P120" s="32">
        <f t="shared" si="45"/>
        <v>365</v>
      </c>
      <c r="Q120" s="31" t="str">
        <f t="shared" si="46"/>
        <v/>
      </c>
      <c r="R120" s="31" t="str">
        <f t="shared" si="47"/>
        <v/>
      </c>
      <c r="S120" s="28">
        <f>IF(A120="","",IF(I120&gt;DATE(2006,1,1),VLOOKUP(L120,'Barème TVS 1'!B:C,2),VLOOKUP(M120,'Barème TVS 3'!B:C,2)))</f>
        <v>5.5</v>
      </c>
      <c r="T120" s="28">
        <f>IF(A120="","",IF(K120&gt;0,0,IF(H120="Diesel et assimilé",VLOOKUP(I120,'Barème TVS 4'!B:D,3),IF(H120="Essence et assimilé",VLOOKUP(I120,'Barème TVS 4'!B:D,2),0))))</f>
        <v>40</v>
      </c>
      <c r="U120" s="29">
        <f t="shared" si="41"/>
        <v>1</v>
      </c>
      <c r="V120" s="29">
        <f t="shared" si="42"/>
        <v>1</v>
      </c>
      <c r="W120" s="29">
        <f t="shared" si="43"/>
        <v>1</v>
      </c>
      <c r="X120" s="29">
        <f t="shared" si="44"/>
        <v>1</v>
      </c>
      <c r="Y120" s="29">
        <f t="shared" si="48"/>
        <v>0</v>
      </c>
      <c r="Z120" s="29">
        <f t="shared" si="49"/>
        <v>4</v>
      </c>
      <c r="AA120" s="34">
        <f t="shared" si="50"/>
        <v>4</v>
      </c>
      <c r="AB120" s="29">
        <f t="shared" si="51"/>
        <v>0</v>
      </c>
      <c r="AC120" s="29">
        <f t="shared" si="52"/>
        <v>4</v>
      </c>
      <c r="AD120" s="30">
        <f t="shared" si="53"/>
        <v>4</v>
      </c>
      <c r="AE120" s="30">
        <f>IF(A120="","",IF(H120="Hybride",IF(L120&lt;110,IF(ROUND(((DATE(2015,9,30)-I120)/90),1)&lt;9,VLOOKUP(I120,'Trim Exonérés'!B:D,3),0),0),0))</f>
        <v>0</v>
      </c>
      <c r="AF120" s="30">
        <f t="shared" si="54"/>
        <v>4</v>
      </c>
      <c r="AG120" s="35">
        <f t="shared" si="55"/>
        <v>793.5</v>
      </c>
    </row>
    <row r="121" spans="1:33" x14ac:dyDescent="0.25">
      <c r="A121" s="23" t="s">
        <v>170</v>
      </c>
      <c r="B121" s="23" t="s">
        <v>340</v>
      </c>
      <c r="C121" s="23" t="s">
        <v>220</v>
      </c>
      <c r="D121" s="23" t="s">
        <v>216</v>
      </c>
      <c r="E121" s="23"/>
      <c r="F121" s="23" t="s">
        <v>31</v>
      </c>
      <c r="G121" s="23" t="s">
        <v>0</v>
      </c>
      <c r="H121" s="23" t="s">
        <v>44</v>
      </c>
      <c r="I121" s="24">
        <v>42155</v>
      </c>
      <c r="J121" s="24">
        <v>42155</v>
      </c>
      <c r="K121" s="24"/>
      <c r="L121" s="25">
        <v>117</v>
      </c>
      <c r="M121" s="26"/>
      <c r="N121" s="27">
        <f t="shared" si="39"/>
        <v>42278</v>
      </c>
      <c r="O121" s="27">
        <f t="shared" si="40"/>
        <v>42643</v>
      </c>
      <c r="P121" s="32">
        <f t="shared" si="45"/>
        <v>365</v>
      </c>
      <c r="Q121" s="31" t="str">
        <f t="shared" si="46"/>
        <v/>
      </c>
      <c r="R121" s="31" t="str">
        <f t="shared" si="47"/>
        <v/>
      </c>
      <c r="S121" s="28">
        <f>IF(A121="","",IF(I121&gt;DATE(2006,1,1),VLOOKUP(L121,'Barème TVS 1'!B:C,2),VLOOKUP(M121,'Barème TVS 3'!B:C,2)))</f>
        <v>4</v>
      </c>
      <c r="T121" s="28">
        <f>IF(A121="","",IF(K121&gt;0,0,IF(H121="Diesel et assimilé",VLOOKUP(I121,'Barème TVS 4'!B:D,3),IF(H121="Essence et assimilé",VLOOKUP(I121,'Barème TVS 4'!B:D,2),0))))</f>
        <v>40</v>
      </c>
      <c r="U121" s="29">
        <f t="shared" si="41"/>
        <v>1</v>
      </c>
      <c r="V121" s="29">
        <f t="shared" si="42"/>
        <v>1</v>
      </c>
      <c r="W121" s="29">
        <f t="shared" si="43"/>
        <v>1</v>
      </c>
      <c r="X121" s="29">
        <f t="shared" si="44"/>
        <v>1</v>
      </c>
      <c r="Y121" s="29">
        <f t="shared" si="48"/>
        <v>0</v>
      </c>
      <c r="Z121" s="29">
        <f t="shared" si="49"/>
        <v>4</v>
      </c>
      <c r="AA121" s="34">
        <f t="shared" si="50"/>
        <v>4</v>
      </c>
      <c r="AB121" s="29">
        <f t="shared" si="51"/>
        <v>0</v>
      </c>
      <c r="AC121" s="29">
        <f t="shared" si="52"/>
        <v>4</v>
      </c>
      <c r="AD121" s="30">
        <f t="shared" si="53"/>
        <v>4</v>
      </c>
      <c r="AE121" s="30">
        <f>IF(A121="","",IF(H121="Hybride",IF(L121&lt;110,IF(ROUND(((DATE(2015,9,30)-I121)/90),1)&lt;9,VLOOKUP(I121,'Trim Exonérés'!B:D,3),0),0),0))</f>
        <v>0</v>
      </c>
      <c r="AF121" s="30">
        <f t="shared" si="54"/>
        <v>4</v>
      </c>
      <c r="AG121" s="35">
        <f t="shared" si="55"/>
        <v>508</v>
      </c>
    </row>
    <row r="122" spans="1:33" x14ac:dyDescent="0.25">
      <c r="A122" s="23" t="s">
        <v>171</v>
      </c>
      <c r="B122" s="23" t="s">
        <v>341</v>
      </c>
      <c r="C122" s="23" t="s">
        <v>220</v>
      </c>
      <c r="D122" s="23" t="s">
        <v>216</v>
      </c>
      <c r="E122" s="23"/>
      <c r="F122" s="23" t="s">
        <v>31</v>
      </c>
      <c r="G122" s="23" t="s">
        <v>0</v>
      </c>
      <c r="H122" s="23" t="s">
        <v>44</v>
      </c>
      <c r="I122" s="24">
        <v>42155</v>
      </c>
      <c r="J122" s="24">
        <v>42155</v>
      </c>
      <c r="K122" s="24"/>
      <c r="L122" s="25">
        <v>125</v>
      </c>
      <c r="M122" s="26"/>
      <c r="N122" s="27">
        <f t="shared" si="39"/>
        <v>42278</v>
      </c>
      <c r="O122" s="27">
        <f t="shared" si="40"/>
        <v>42643</v>
      </c>
      <c r="P122" s="32">
        <f t="shared" si="45"/>
        <v>365</v>
      </c>
      <c r="Q122" s="31" t="str">
        <f t="shared" si="46"/>
        <v/>
      </c>
      <c r="R122" s="31" t="str">
        <f t="shared" si="47"/>
        <v/>
      </c>
      <c r="S122" s="28">
        <f>IF(A122="","",IF(I122&gt;DATE(2006,1,1),VLOOKUP(L122,'Barème TVS 1'!B:C,2),VLOOKUP(M122,'Barème TVS 3'!B:C,2)))</f>
        <v>5.5</v>
      </c>
      <c r="T122" s="28">
        <f>IF(A122="","",IF(K122&gt;0,0,IF(H122="Diesel et assimilé",VLOOKUP(I122,'Barème TVS 4'!B:D,3),IF(H122="Essence et assimilé",VLOOKUP(I122,'Barème TVS 4'!B:D,2),0))))</f>
        <v>40</v>
      </c>
      <c r="U122" s="29">
        <f t="shared" si="41"/>
        <v>1</v>
      </c>
      <c r="V122" s="29">
        <f t="shared" si="42"/>
        <v>1</v>
      </c>
      <c r="W122" s="29">
        <f t="shared" si="43"/>
        <v>1</v>
      </c>
      <c r="X122" s="29">
        <f t="shared" si="44"/>
        <v>1</v>
      </c>
      <c r="Y122" s="29">
        <f t="shared" si="48"/>
        <v>0</v>
      </c>
      <c r="Z122" s="29">
        <f t="shared" si="49"/>
        <v>4</v>
      </c>
      <c r="AA122" s="34">
        <f t="shared" si="50"/>
        <v>4</v>
      </c>
      <c r="AB122" s="29">
        <f t="shared" si="51"/>
        <v>0</v>
      </c>
      <c r="AC122" s="29">
        <f t="shared" si="52"/>
        <v>4</v>
      </c>
      <c r="AD122" s="30">
        <f t="shared" si="53"/>
        <v>4</v>
      </c>
      <c r="AE122" s="30">
        <f>IF(A122="","",IF(H122="Hybride",IF(L122&lt;110,IF(ROUND(((DATE(2015,9,30)-I122)/90),1)&lt;9,VLOOKUP(I122,'Trim Exonérés'!B:D,3),0),0),0))</f>
        <v>0</v>
      </c>
      <c r="AF122" s="30">
        <f t="shared" si="54"/>
        <v>4</v>
      </c>
      <c r="AG122" s="35">
        <f t="shared" si="55"/>
        <v>727.5</v>
      </c>
    </row>
    <row r="123" spans="1:33" x14ac:dyDescent="0.25">
      <c r="A123" s="23" t="s">
        <v>168</v>
      </c>
      <c r="B123" s="23" t="s">
        <v>338</v>
      </c>
      <c r="C123" s="23" t="s">
        <v>220</v>
      </c>
      <c r="D123" s="23" t="s">
        <v>216</v>
      </c>
      <c r="E123" s="23"/>
      <c r="F123" s="23" t="s">
        <v>31</v>
      </c>
      <c r="G123" s="23" t="s">
        <v>0</v>
      </c>
      <c r="H123" s="23" t="s">
        <v>44</v>
      </c>
      <c r="I123" s="24">
        <v>42160</v>
      </c>
      <c r="J123" s="24">
        <v>42160</v>
      </c>
      <c r="K123" s="24"/>
      <c r="L123" s="25">
        <v>110</v>
      </c>
      <c r="M123" s="26"/>
      <c r="N123" s="27">
        <f t="shared" si="39"/>
        <v>42278</v>
      </c>
      <c r="O123" s="27">
        <f t="shared" si="40"/>
        <v>42643</v>
      </c>
      <c r="P123" s="32">
        <f t="shared" si="45"/>
        <v>365</v>
      </c>
      <c r="Q123" s="31" t="str">
        <f t="shared" si="46"/>
        <v/>
      </c>
      <c r="R123" s="31" t="str">
        <f t="shared" si="47"/>
        <v/>
      </c>
      <c r="S123" s="28">
        <f>IF(A123="","",IF(I123&gt;DATE(2006,1,1),VLOOKUP(L123,'Barème TVS 1'!B:C,2),VLOOKUP(M123,'Barème TVS 3'!B:C,2)))</f>
        <v>4</v>
      </c>
      <c r="T123" s="28">
        <f>IF(A123="","",IF(K123&gt;0,0,IF(H123="Diesel et assimilé",VLOOKUP(I123,'Barème TVS 4'!B:D,3),IF(H123="Essence et assimilé",VLOOKUP(I123,'Barème TVS 4'!B:D,2),0))))</f>
        <v>40</v>
      </c>
      <c r="U123" s="29">
        <f t="shared" si="41"/>
        <v>1</v>
      </c>
      <c r="V123" s="29">
        <f t="shared" si="42"/>
        <v>1</v>
      </c>
      <c r="W123" s="29">
        <f t="shared" si="43"/>
        <v>1</v>
      </c>
      <c r="X123" s="29">
        <f t="shared" si="44"/>
        <v>1</v>
      </c>
      <c r="Y123" s="29">
        <f t="shared" si="48"/>
        <v>0</v>
      </c>
      <c r="Z123" s="29">
        <f t="shared" si="49"/>
        <v>4</v>
      </c>
      <c r="AA123" s="34">
        <f t="shared" si="50"/>
        <v>4</v>
      </c>
      <c r="AB123" s="29">
        <f t="shared" si="51"/>
        <v>0</v>
      </c>
      <c r="AC123" s="29">
        <f t="shared" si="52"/>
        <v>4</v>
      </c>
      <c r="AD123" s="30">
        <f t="shared" si="53"/>
        <v>4</v>
      </c>
      <c r="AE123" s="30">
        <f>IF(A123="","",IF(H123="Hybride",IF(L123&lt;110,IF(ROUND(((DATE(2015,9,30)-I123)/90),1)&lt;9,VLOOKUP(I123,'Trim Exonérés'!B:D,3),0),0),0))</f>
        <v>0</v>
      </c>
      <c r="AF123" s="30">
        <f t="shared" si="54"/>
        <v>4</v>
      </c>
      <c r="AG123" s="35">
        <f t="shared" si="55"/>
        <v>480</v>
      </c>
    </row>
    <row r="124" spans="1:33" x14ac:dyDescent="0.25">
      <c r="A124" s="23" t="s">
        <v>172</v>
      </c>
      <c r="B124" s="23" t="s">
        <v>342</v>
      </c>
      <c r="C124" s="23" t="s">
        <v>220</v>
      </c>
      <c r="D124" s="23" t="s">
        <v>216</v>
      </c>
      <c r="E124" s="23"/>
      <c r="F124" s="23" t="s">
        <v>31</v>
      </c>
      <c r="G124" s="23" t="s">
        <v>0</v>
      </c>
      <c r="H124" s="23" t="s">
        <v>44</v>
      </c>
      <c r="I124" s="24">
        <v>42168</v>
      </c>
      <c r="J124" s="24">
        <v>42168</v>
      </c>
      <c r="K124" s="24"/>
      <c r="L124" s="25">
        <v>130</v>
      </c>
      <c r="M124" s="26"/>
      <c r="N124" s="27">
        <f t="shared" si="39"/>
        <v>42278</v>
      </c>
      <c r="O124" s="27">
        <f t="shared" si="40"/>
        <v>42643</v>
      </c>
      <c r="P124" s="32">
        <f t="shared" si="45"/>
        <v>365</v>
      </c>
      <c r="Q124" s="31" t="str">
        <f t="shared" si="46"/>
        <v/>
      </c>
      <c r="R124" s="31" t="str">
        <f t="shared" si="47"/>
        <v/>
      </c>
      <c r="S124" s="28">
        <f>IF(A124="","",IF(I124&gt;DATE(2006,1,1),VLOOKUP(L124,'Barème TVS 1'!B:C,2),VLOOKUP(M124,'Barème TVS 3'!B:C,2)))</f>
        <v>5.5</v>
      </c>
      <c r="T124" s="28">
        <f>IF(A124="","",IF(K124&gt;0,0,IF(H124="Diesel et assimilé",VLOOKUP(I124,'Barème TVS 4'!B:D,3),IF(H124="Essence et assimilé",VLOOKUP(I124,'Barème TVS 4'!B:D,2),0))))</f>
        <v>40</v>
      </c>
      <c r="U124" s="29">
        <f t="shared" si="41"/>
        <v>1</v>
      </c>
      <c r="V124" s="29">
        <f t="shared" si="42"/>
        <v>1</v>
      </c>
      <c r="W124" s="29">
        <f t="shared" si="43"/>
        <v>1</v>
      </c>
      <c r="X124" s="29">
        <f t="shared" si="44"/>
        <v>1</v>
      </c>
      <c r="Y124" s="29">
        <f t="shared" si="48"/>
        <v>0</v>
      </c>
      <c r="Z124" s="29">
        <f t="shared" si="49"/>
        <v>4</v>
      </c>
      <c r="AA124" s="34">
        <f t="shared" si="50"/>
        <v>4</v>
      </c>
      <c r="AB124" s="29">
        <f t="shared" si="51"/>
        <v>0</v>
      </c>
      <c r="AC124" s="29">
        <f t="shared" si="52"/>
        <v>4</v>
      </c>
      <c r="AD124" s="30">
        <f t="shared" si="53"/>
        <v>4</v>
      </c>
      <c r="AE124" s="30">
        <f>IF(A124="","",IF(H124="Hybride",IF(L124&lt;110,IF(ROUND(((DATE(2015,9,30)-I124)/90),1)&lt;9,VLOOKUP(I124,'Trim Exonérés'!B:D,3),0),0),0))</f>
        <v>0</v>
      </c>
      <c r="AF124" s="30">
        <f t="shared" si="54"/>
        <v>4</v>
      </c>
      <c r="AG124" s="35">
        <f t="shared" si="55"/>
        <v>755</v>
      </c>
    </row>
    <row r="125" spans="1:33" x14ac:dyDescent="0.25">
      <c r="A125" s="23" t="s">
        <v>174</v>
      </c>
      <c r="B125" s="23" t="s">
        <v>344</v>
      </c>
      <c r="C125" s="23" t="s">
        <v>220</v>
      </c>
      <c r="D125" s="23" t="s">
        <v>216</v>
      </c>
      <c r="E125" s="23"/>
      <c r="F125" s="23" t="s">
        <v>31</v>
      </c>
      <c r="G125" s="23" t="s">
        <v>0</v>
      </c>
      <c r="H125" s="23" t="s">
        <v>44</v>
      </c>
      <c r="I125" s="24">
        <v>42175</v>
      </c>
      <c r="J125" s="24">
        <v>42175</v>
      </c>
      <c r="K125" s="24"/>
      <c r="L125" s="25">
        <v>123</v>
      </c>
      <c r="M125" s="26"/>
      <c r="N125" s="27">
        <f t="shared" si="39"/>
        <v>42278</v>
      </c>
      <c r="O125" s="27">
        <f t="shared" si="40"/>
        <v>42643</v>
      </c>
      <c r="P125" s="32">
        <f t="shared" si="45"/>
        <v>365</v>
      </c>
      <c r="Q125" s="31" t="str">
        <f t="shared" si="46"/>
        <v/>
      </c>
      <c r="R125" s="31" t="str">
        <f t="shared" si="47"/>
        <v/>
      </c>
      <c r="S125" s="28">
        <f>IF(A125="","",IF(I125&gt;DATE(2006,1,1),VLOOKUP(L125,'Barème TVS 1'!B:C,2),VLOOKUP(M125,'Barème TVS 3'!B:C,2)))</f>
        <v>5.5</v>
      </c>
      <c r="T125" s="28">
        <f>IF(A125="","",IF(K125&gt;0,0,IF(H125="Diesel et assimilé",VLOOKUP(I125,'Barème TVS 4'!B:D,3),IF(H125="Essence et assimilé",VLOOKUP(I125,'Barème TVS 4'!B:D,2),0))))</f>
        <v>40</v>
      </c>
      <c r="U125" s="29">
        <f t="shared" si="41"/>
        <v>1</v>
      </c>
      <c r="V125" s="29">
        <f t="shared" si="42"/>
        <v>1</v>
      </c>
      <c r="W125" s="29">
        <f t="shared" si="43"/>
        <v>1</v>
      </c>
      <c r="X125" s="29">
        <f t="shared" si="44"/>
        <v>1</v>
      </c>
      <c r="Y125" s="29">
        <f t="shared" si="48"/>
        <v>0</v>
      </c>
      <c r="Z125" s="29">
        <f t="shared" si="49"/>
        <v>4</v>
      </c>
      <c r="AA125" s="34">
        <f t="shared" si="50"/>
        <v>4</v>
      </c>
      <c r="AB125" s="29">
        <f t="shared" si="51"/>
        <v>0</v>
      </c>
      <c r="AC125" s="29">
        <f t="shared" si="52"/>
        <v>4</v>
      </c>
      <c r="AD125" s="30">
        <f t="shared" si="53"/>
        <v>4</v>
      </c>
      <c r="AE125" s="30">
        <f>IF(A125="","",IF(H125="Hybride",IF(L125&lt;110,IF(ROUND(((DATE(2015,9,30)-I125)/90),1)&lt;9,VLOOKUP(I125,'Trim Exonérés'!B:D,3),0),0),0))</f>
        <v>0</v>
      </c>
      <c r="AF125" s="30">
        <f t="shared" si="54"/>
        <v>4</v>
      </c>
      <c r="AG125" s="35">
        <f t="shared" si="55"/>
        <v>716.5</v>
      </c>
    </row>
    <row r="126" spans="1:33" x14ac:dyDescent="0.25">
      <c r="A126" s="23" t="s">
        <v>173</v>
      </c>
      <c r="B126" s="23" t="s">
        <v>343</v>
      </c>
      <c r="C126" s="23" t="s">
        <v>220</v>
      </c>
      <c r="D126" s="23" t="s">
        <v>216</v>
      </c>
      <c r="E126" s="23"/>
      <c r="F126" s="23" t="s">
        <v>31</v>
      </c>
      <c r="G126" s="23" t="s">
        <v>0</v>
      </c>
      <c r="H126" s="23" t="s">
        <v>44</v>
      </c>
      <c r="I126" s="24">
        <v>42174</v>
      </c>
      <c r="J126" s="24">
        <v>42182</v>
      </c>
      <c r="K126" s="24"/>
      <c r="L126" s="25">
        <v>122</v>
      </c>
      <c r="M126" s="26"/>
      <c r="N126" s="27">
        <f t="shared" si="39"/>
        <v>42278</v>
      </c>
      <c r="O126" s="27">
        <f t="shared" si="40"/>
        <v>42643</v>
      </c>
      <c r="P126" s="32">
        <f t="shared" si="45"/>
        <v>365</v>
      </c>
      <c r="Q126" s="31" t="str">
        <f t="shared" si="46"/>
        <v/>
      </c>
      <c r="R126" s="31" t="str">
        <f t="shared" si="47"/>
        <v/>
      </c>
      <c r="S126" s="28">
        <f>IF(A126="","",IF(I126&gt;DATE(2006,1,1),VLOOKUP(L126,'Barème TVS 1'!B:C,2),VLOOKUP(M126,'Barème TVS 3'!B:C,2)))</f>
        <v>5.5</v>
      </c>
      <c r="T126" s="28">
        <f>IF(A126="","",IF(K126&gt;0,0,IF(H126="Diesel et assimilé",VLOOKUP(I126,'Barème TVS 4'!B:D,3),IF(H126="Essence et assimilé",VLOOKUP(I126,'Barème TVS 4'!B:D,2),0))))</f>
        <v>40</v>
      </c>
      <c r="U126" s="29">
        <f t="shared" si="41"/>
        <v>1</v>
      </c>
      <c r="V126" s="29">
        <f t="shared" si="42"/>
        <v>1</v>
      </c>
      <c r="W126" s="29">
        <f t="shared" si="43"/>
        <v>1</v>
      </c>
      <c r="X126" s="29">
        <f t="shared" si="44"/>
        <v>1</v>
      </c>
      <c r="Y126" s="29">
        <f t="shared" si="48"/>
        <v>0</v>
      </c>
      <c r="Z126" s="29">
        <f t="shared" si="49"/>
        <v>4</v>
      </c>
      <c r="AA126" s="34">
        <f t="shared" si="50"/>
        <v>4</v>
      </c>
      <c r="AB126" s="29">
        <f t="shared" si="51"/>
        <v>0</v>
      </c>
      <c r="AC126" s="29">
        <f t="shared" si="52"/>
        <v>4</v>
      </c>
      <c r="AD126" s="30">
        <f t="shared" si="53"/>
        <v>4</v>
      </c>
      <c r="AE126" s="30">
        <f>IF(A126="","",IF(H126="Hybride",IF(L126&lt;110,IF(ROUND(((DATE(2015,9,30)-I126)/90),1)&lt;9,VLOOKUP(I126,'Trim Exonérés'!B:D,3),0),0),0))</f>
        <v>0</v>
      </c>
      <c r="AF126" s="30">
        <f t="shared" si="54"/>
        <v>4</v>
      </c>
      <c r="AG126" s="35">
        <f t="shared" si="55"/>
        <v>711</v>
      </c>
    </row>
    <row r="127" spans="1:33" x14ac:dyDescent="0.25">
      <c r="A127" s="23" t="s">
        <v>177</v>
      </c>
      <c r="B127" s="23" t="s">
        <v>347</v>
      </c>
      <c r="C127" s="23" t="s">
        <v>220</v>
      </c>
      <c r="D127" s="23" t="s">
        <v>216</v>
      </c>
      <c r="E127" s="23"/>
      <c r="F127" s="23" t="s">
        <v>31</v>
      </c>
      <c r="G127" s="23" t="s">
        <v>0</v>
      </c>
      <c r="H127" s="23" t="s">
        <v>44</v>
      </c>
      <c r="I127" s="24">
        <v>42195</v>
      </c>
      <c r="J127" s="24">
        <v>42198</v>
      </c>
      <c r="K127" s="24"/>
      <c r="L127" s="25">
        <v>117</v>
      </c>
      <c r="M127" s="26"/>
      <c r="N127" s="27">
        <f t="shared" si="39"/>
        <v>42278</v>
      </c>
      <c r="O127" s="27">
        <f t="shared" si="40"/>
        <v>42643</v>
      </c>
      <c r="P127" s="32">
        <f t="shared" si="45"/>
        <v>365</v>
      </c>
      <c r="Q127" s="31" t="str">
        <f t="shared" si="46"/>
        <v/>
      </c>
      <c r="R127" s="31" t="str">
        <f t="shared" si="47"/>
        <v/>
      </c>
      <c r="S127" s="28">
        <f>IF(A127="","",IF(I127&gt;DATE(2006,1,1),VLOOKUP(L127,'Barème TVS 1'!B:C,2),VLOOKUP(M127,'Barème TVS 3'!B:C,2)))</f>
        <v>4</v>
      </c>
      <c r="T127" s="28">
        <f>IF(A127="","",IF(K127&gt;0,0,IF(H127="Diesel et assimilé",VLOOKUP(I127,'Barème TVS 4'!B:D,3),IF(H127="Essence et assimilé",VLOOKUP(I127,'Barème TVS 4'!B:D,2),0))))</f>
        <v>40</v>
      </c>
      <c r="U127" s="29">
        <f t="shared" si="41"/>
        <v>1</v>
      </c>
      <c r="V127" s="29">
        <f t="shared" si="42"/>
        <v>1</v>
      </c>
      <c r="W127" s="29">
        <f t="shared" si="43"/>
        <v>1</v>
      </c>
      <c r="X127" s="29">
        <f t="shared" si="44"/>
        <v>1</v>
      </c>
      <c r="Y127" s="29">
        <f t="shared" si="48"/>
        <v>0</v>
      </c>
      <c r="Z127" s="29">
        <f t="shared" si="49"/>
        <v>4</v>
      </c>
      <c r="AA127" s="34">
        <f t="shared" si="50"/>
        <v>4</v>
      </c>
      <c r="AB127" s="29">
        <f t="shared" si="51"/>
        <v>0</v>
      </c>
      <c r="AC127" s="29">
        <f t="shared" si="52"/>
        <v>4</v>
      </c>
      <c r="AD127" s="30">
        <f t="shared" si="53"/>
        <v>4</v>
      </c>
      <c r="AE127" s="30">
        <f>IF(A127="","",IF(H127="Hybride",IF(L127&lt;110,IF(ROUND(((DATE(2015,9,30)-I127)/90),1)&lt;9,VLOOKUP(I127,'Trim Exonérés'!B:D,3),0),0),0))</f>
        <v>0</v>
      </c>
      <c r="AF127" s="30">
        <f t="shared" si="54"/>
        <v>4</v>
      </c>
      <c r="AG127" s="35">
        <f t="shared" si="55"/>
        <v>508</v>
      </c>
    </row>
    <row r="128" spans="1:33" x14ac:dyDescent="0.25">
      <c r="A128" s="23" t="s">
        <v>175</v>
      </c>
      <c r="B128" s="23" t="s">
        <v>345</v>
      </c>
      <c r="C128" s="23" t="s">
        <v>220</v>
      </c>
      <c r="D128" s="23" t="s">
        <v>216</v>
      </c>
      <c r="E128" s="23"/>
      <c r="F128" s="23" t="s">
        <v>31</v>
      </c>
      <c r="G128" s="23" t="s">
        <v>0</v>
      </c>
      <c r="H128" s="23" t="s">
        <v>44</v>
      </c>
      <c r="I128" s="24">
        <v>42202</v>
      </c>
      <c r="J128" s="24">
        <v>42218</v>
      </c>
      <c r="K128" s="24"/>
      <c r="L128" s="25">
        <v>115</v>
      </c>
      <c r="M128" s="26"/>
      <c r="N128" s="27">
        <f t="shared" si="39"/>
        <v>42278</v>
      </c>
      <c r="O128" s="27">
        <f t="shared" si="40"/>
        <v>42643</v>
      </c>
      <c r="P128" s="32">
        <f t="shared" si="45"/>
        <v>365</v>
      </c>
      <c r="Q128" s="31" t="str">
        <f t="shared" si="46"/>
        <v/>
      </c>
      <c r="R128" s="31" t="str">
        <f t="shared" si="47"/>
        <v/>
      </c>
      <c r="S128" s="28">
        <f>IF(A128="","",IF(I128&gt;DATE(2006,1,1),VLOOKUP(L128,'Barème TVS 1'!B:C,2),VLOOKUP(M128,'Barème TVS 3'!B:C,2)))</f>
        <v>4</v>
      </c>
      <c r="T128" s="28">
        <f>IF(A128="","",IF(K128&gt;0,0,IF(H128="Diesel et assimilé",VLOOKUP(I128,'Barème TVS 4'!B:D,3),IF(H128="Essence et assimilé",VLOOKUP(I128,'Barème TVS 4'!B:D,2),0))))</f>
        <v>40</v>
      </c>
      <c r="U128" s="29">
        <f t="shared" si="41"/>
        <v>1</v>
      </c>
      <c r="V128" s="29">
        <f t="shared" si="42"/>
        <v>1</v>
      </c>
      <c r="W128" s="29">
        <f t="shared" si="43"/>
        <v>1</v>
      </c>
      <c r="X128" s="29">
        <f t="shared" si="44"/>
        <v>1</v>
      </c>
      <c r="Y128" s="29">
        <f t="shared" si="48"/>
        <v>0</v>
      </c>
      <c r="Z128" s="29">
        <f t="shared" si="49"/>
        <v>4</v>
      </c>
      <c r="AA128" s="34">
        <f t="shared" si="50"/>
        <v>4</v>
      </c>
      <c r="AB128" s="29">
        <f t="shared" si="51"/>
        <v>0</v>
      </c>
      <c r="AC128" s="29">
        <f t="shared" si="52"/>
        <v>4</v>
      </c>
      <c r="AD128" s="30">
        <f t="shared" si="53"/>
        <v>4</v>
      </c>
      <c r="AE128" s="30">
        <f>IF(A128="","",IF(H128="Hybride",IF(L128&lt;110,IF(ROUND(((DATE(2015,9,30)-I128)/90),1)&lt;9,VLOOKUP(I128,'Trim Exonérés'!B:D,3),0),0),0))</f>
        <v>0</v>
      </c>
      <c r="AF128" s="30">
        <f t="shared" si="54"/>
        <v>4</v>
      </c>
      <c r="AG128" s="35">
        <f t="shared" si="55"/>
        <v>500</v>
      </c>
    </row>
    <row r="129" spans="1:33" x14ac:dyDescent="0.25">
      <c r="A129" s="23" t="s">
        <v>176</v>
      </c>
      <c r="B129" s="23" t="s">
        <v>346</v>
      </c>
      <c r="C129" s="23" t="s">
        <v>220</v>
      </c>
      <c r="D129" s="23" t="s">
        <v>216</v>
      </c>
      <c r="E129" s="23"/>
      <c r="F129" s="23" t="s">
        <v>31</v>
      </c>
      <c r="G129" s="23" t="s">
        <v>0</v>
      </c>
      <c r="H129" s="23" t="s">
        <v>44</v>
      </c>
      <c r="I129" s="24">
        <v>42188</v>
      </c>
      <c r="J129" s="24">
        <v>42219</v>
      </c>
      <c r="K129" s="24"/>
      <c r="L129" s="25">
        <v>99</v>
      </c>
      <c r="M129" s="26"/>
      <c r="N129" s="27">
        <f t="shared" si="39"/>
        <v>42278</v>
      </c>
      <c r="O129" s="27">
        <f t="shared" si="40"/>
        <v>42643</v>
      </c>
      <c r="P129" s="32">
        <f t="shared" si="45"/>
        <v>365</v>
      </c>
      <c r="Q129" s="31" t="str">
        <f t="shared" si="46"/>
        <v/>
      </c>
      <c r="R129" s="31" t="str">
        <f t="shared" si="47"/>
        <v/>
      </c>
      <c r="S129" s="28">
        <f>IF(A129="","",IF(I129&gt;DATE(2006,1,1),VLOOKUP(L129,'Barème TVS 1'!B:C,2),VLOOKUP(M129,'Barème TVS 3'!B:C,2)))</f>
        <v>2</v>
      </c>
      <c r="T129" s="28">
        <f>IF(A129="","",IF(K129&gt;0,0,IF(H129="Diesel et assimilé",VLOOKUP(I129,'Barème TVS 4'!B:D,3),IF(H129="Essence et assimilé",VLOOKUP(I129,'Barème TVS 4'!B:D,2),0))))</f>
        <v>40</v>
      </c>
      <c r="U129" s="29">
        <f t="shared" si="41"/>
        <v>1</v>
      </c>
      <c r="V129" s="29">
        <f t="shared" si="42"/>
        <v>1</v>
      </c>
      <c r="W129" s="29">
        <f t="shared" si="43"/>
        <v>1</v>
      </c>
      <c r="X129" s="29">
        <f t="shared" si="44"/>
        <v>1</v>
      </c>
      <c r="Y129" s="29">
        <f t="shared" si="48"/>
        <v>0</v>
      </c>
      <c r="Z129" s="29">
        <f t="shared" si="49"/>
        <v>4</v>
      </c>
      <c r="AA129" s="34">
        <f t="shared" si="50"/>
        <v>4</v>
      </c>
      <c r="AB129" s="29">
        <f t="shared" si="51"/>
        <v>0</v>
      </c>
      <c r="AC129" s="29">
        <f t="shared" si="52"/>
        <v>4</v>
      </c>
      <c r="AD129" s="30">
        <f t="shared" si="53"/>
        <v>4</v>
      </c>
      <c r="AE129" s="30">
        <f>IF(A129="","",IF(H129="Hybride",IF(L129&lt;110,IF(ROUND(((DATE(2015,9,30)-I129)/90),1)&lt;9,VLOOKUP(I129,'Trim Exonérés'!B:D,3),0),0),0))</f>
        <v>0</v>
      </c>
      <c r="AF129" s="30">
        <f t="shared" si="54"/>
        <v>4</v>
      </c>
      <c r="AG129" s="35">
        <f t="shared" si="55"/>
        <v>238</v>
      </c>
    </row>
    <row r="130" spans="1:33" x14ac:dyDescent="0.25">
      <c r="A130" s="23" t="s">
        <v>181</v>
      </c>
      <c r="B130" s="23" t="s">
        <v>351</v>
      </c>
      <c r="C130" s="23" t="s">
        <v>220</v>
      </c>
      <c r="D130" s="23" t="s">
        <v>216</v>
      </c>
      <c r="E130" s="23"/>
      <c r="F130" s="23" t="s">
        <v>31</v>
      </c>
      <c r="G130" s="23" t="s">
        <v>0</v>
      </c>
      <c r="H130" s="23" t="s">
        <v>44</v>
      </c>
      <c r="I130" s="24">
        <v>42210</v>
      </c>
      <c r="J130" s="24">
        <v>42219</v>
      </c>
      <c r="K130" s="24"/>
      <c r="L130" s="25">
        <v>118</v>
      </c>
      <c r="M130" s="26"/>
      <c r="N130" s="27">
        <f t="shared" si="39"/>
        <v>42278</v>
      </c>
      <c r="O130" s="27">
        <f t="shared" si="40"/>
        <v>42643</v>
      </c>
      <c r="P130" s="32">
        <f t="shared" si="45"/>
        <v>365</v>
      </c>
      <c r="Q130" s="31" t="str">
        <f t="shared" si="46"/>
        <v/>
      </c>
      <c r="R130" s="31" t="str">
        <f t="shared" si="47"/>
        <v/>
      </c>
      <c r="S130" s="28">
        <f>IF(A130="","",IF(I130&gt;DATE(2006,1,1),VLOOKUP(L130,'Barème TVS 1'!B:C,2),VLOOKUP(M130,'Barème TVS 3'!B:C,2)))</f>
        <v>4</v>
      </c>
      <c r="T130" s="28">
        <f>IF(A130="","",IF(K130&gt;0,0,IF(H130="Diesel et assimilé",VLOOKUP(I130,'Barème TVS 4'!B:D,3),IF(H130="Essence et assimilé",VLOOKUP(I130,'Barème TVS 4'!B:D,2),0))))</f>
        <v>40</v>
      </c>
      <c r="U130" s="29">
        <f t="shared" si="41"/>
        <v>1</v>
      </c>
      <c r="V130" s="29">
        <f t="shared" si="42"/>
        <v>1</v>
      </c>
      <c r="W130" s="29">
        <f t="shared" si="43"/>
        <v>1</v>
      </c>
      <c r="X130" s="29">
        <f t="shared" si="44"/>
        <v>1</v>
      </c>
      <c r="Y130" s="29">
        <f t="shared" si="48"/>
        <v>0</v>
      </c>
      <c r="Z130" s="29">
        <f t="shared" si="49"/>
        <v>4</v>
      </c>
      <c r="AA130" s="34">
        <f t="shared" si="50"/>
        <v>4</v>
      </c>
      <c r="AB130" s="29">
        <f t="shared" si="51"/>
        <v>0</v>
      </c>
      <c r="AC130" s="29">
        <f t="shared" si="52"/>
        <v>4</v>
      </c>
      <c r="AD130" s="30">
        <f t="shared" si="53"/>
        <v>4</v>
      </c>
      <c r="AE130" s="30">
        <f>IF(A130="","",IF(H130="Hybride",IF(L130&lt;110,IF(ROUND(((DATE(2015,9,30)-I130)/90),1)&lt;9,VLOOKUP(I130,'Trim Exonérés'!B:D,3),0),0),0))</f>
        <v>0</v>
      </c>
      <c r="AF130" s="30">
        <f t="shared" si="54"/>
        <v>4</v>
      </c>
      <c r="AG130" s="35">
        <f t="shared" si="55"/>
        <v>512</v>
      </c>
    </row>
    <row r="131" spans="1:33" x14ac:dyDescent="0.25">
      <c r="A131" s="23" t="s">
        <v>185</v>
      </c>
      <c r="B131" s="23" t="s">
        <v>355</v>
      </c>
      <c r="C131" s="23" t="s">
        <v>220</v>
      </c>
      <c r="D131" s="23" t="s">
        <v>216</v>
      </c>
      <c r="E131" s="23"/>
      <c r="F131" s="23" t="s">
        <v>31</v>
      </c>
      <c r="G131" s="23" t="s">
        <v>0</v>
      </c>
      <c r="H131" s="23" t="s">
        <v>44</v>
      </c>
      <c r="I131" s="24">
        <v>42219</v>
      </c>
      <c r="J131" s="24">
        <v>42225</v>
      </c>
      <c r="K131" s="24"/>
      <c r="L131" s="25">
        <v>139</v>
      </c>
      <c r="M131" s="26"/>
      <c r="N131" s="27">
        <f t="shared" si="39"/>
        <v>42278</v>
      </c>
      <c r="O131" s="27">
        <f t="shared" si="40"/>
        <v>42643</v>
      </c>
      <c r="P131" s="32">
        <f t="shared" ref="P131:P162" si="56">IF($G131="location",O131-N131,"")</f>
        <v>365</v>
      </c>
      <c r="Q131" s="31" t="str">
        <f t="shared" ref="Q131:Q162" si="57">IF(A131="","",IF(D131="oui",VLOOKUP(E131,A:L,12,FALSE),""))</f>
        <v/>
      </c>
      <c r="R131" s="31" t="str">
        <f t="shared" ref="R131:R162" si="58">IF(A131="","",IF(D131="oui",IF(K131&gt;0,(VLOOKUP(E131,A:M,10,FALSE)-K131),(J131-VLOOKUP(E131,A:M,11,FALSE))),""))</f>
        <v/>
      </c>
      <c r="S131" s="28">
        <f>IF(A131="","",IF(I131&gt;DATE(2006,1,1),VLOOKUP(L131,'Barème TVS 1'!B:C,2),VLOOKUP(M131,'Barème TVS 3'!B:C,2)))</f>
        <v>5.5</v>
      </c>
      <c r="T131" s="28">
        <f>IF(A131="","",IF(K131&gt;0,0,IF(H131="Diesel et assimilé",VLOOKUP(I131,'Barème TVS 4'!B:D,3),IF(H131="Essence et assimilé",VLOOKUP(I131,'Barème TVS 4'!B:D,2),0))))</f>
        <v>40</v>
      </c>
      <c r="U131" s="29">
        <f t="shared" si="41"/>
        <v>1</v>
      </c>
      <c r="V131" s="29">
        <f t="shared" si="42"/>
        <v>1</v>
      </c>
      <c r="W131" s="29">
        <f t="shared" si="43"/>
        <v>1</v>
      </c>
      <c r="X131" s="29">
        <f t="shared" si="44"/>
        <v>1</v>
      </c>
      <c r="Y131" s="29">
        <f t="shared" ref="Y131:Y162" si="59">IF(A131="","",COUNTIF(U131:X131,"partiel"))</f>
        <v>0</v>
      </c>
      <c r="Z131" s="29">
        <f t="shared" ref="Z131:Z162" si="60">IF(A131="","",SUM(U131:X131))</f>
        <v>4</v>
      </c>
      <c r="AA131" s="34">
        <f t="shared" ref="AA131:AA162" si="61">IF(A131="","",Y131+Z131)</f>
        <v>4</v>
      </c>
      <c r="AB131" s="29">
        <f t="shared" ref="AB131:AB162" si="62">IF(A131="","",IF(D131="oui",IF(R131&lt;=30,IF(L131=Q131,IF(K131&gt;0,1,0),IF(L131&lt;Q131,1,0)),0),0))</f>
        <v>0</v>
      </c>
      <c r="AC131" s="29">
        <f t="shared" ref="AC131:AC162" si="63">IF(A131="","",SUM(Y131:Z131)-AB131)</f>
        <v>4</v>
      </c>
      <c r="AD131" s="30">
        <f t="shared" ref="AD131:AD162" si="64">IF(A131="","",IF(AC131=4,IF(Y131&gt;=1,IF(P131&lt;=270,3,4),4),IF(AC131=3,IF(Y131&gt;=1,IF(P131&lt;=180,2,3),3),IF(AC131=2,IF(Y131&gt;=1,IF(P131&lt;=90,1,2),2),IF(AC131&gt;=1,IF(Y131=1,IF(P131&lt;30,0,1),1),IF(AC131=0,0,0))))))</f>
        <v>4</v>
      </c>
      <c r="AE131" s="30">
        <f>IF(A131="","",IF(H131="Hybride",IF(L131&lt;110,IF(ROUND(((DATE(2015,9,30)-I131)/90),1)&lt;9,VLOOKUP(I131,'Trim Exonérés'!B:D,3),0),0),0))</f>
        <v>0</v>
      </c>
      <c r="AF131" s="30">
        <f t="shared" ref="AF131:AF162" si="65">IF($A131="","",IF(AE131&gt;AD131,0,AD131-AE131))</f>
        <v>4</v>
      </c>
      <c r="AG131" s="35">
        <f t="shared" ref="AG131:AG162" si="66">IF(A131="","",IF(F131="selon émission CO2",(((L131*S131)+T131)*AF131)/4,((S131+T131)*AF131)/4))</f>
        <v>804.5</v>
      </c>
    </row>
    <row r="132" spans="1:33" x14ac:dyDescent="0.25">
      <c r="A132" s="23" t="s">
        <v>182</v>
      </c>
      <c r="B132" s="23" t="s">
        <v>352</v>
      </c>
      <c r="C132" s="23" t="s">
        <v>220</v>
      </c>
      <c r="D132" s="23" t="s">
        <v>216</v>
      </c>
      <c r="E132" s="23"/>
      <c r="F132" s="23" t="s">
        <v>31</v>
      </c>
      <c r="G132" s="23" t="s">
        <v>0</v>
      </c>
      <c r="H132" s="23" t="s">
        <v>44</v>
      </c>
      <c r="I132" s="24">
        <v>42219</v>
      </c>
      <c r="J132" s="24">
        <v>42226</v>
      </c>
      <c r="K132" s="24"/>
      <c r="L132" s="25">
        <v>115</v>
      </c>
      <c r="M132" s="26"/>
      <c r="N132" s="27">
        <f t="shared" ref="N132:N195" si="67">IF($G132="location",IF($J132&gt;DATE(2015,9,30),$J132,DATE(2015,10,1)),"")</f>
        <v>42278</v>
      </c>
      <c r="O132" s="27">
        <f t="shared" ref="O132:O195" si="68">IF($G132="location",IF($K132="",DATE(2016,9,30),IF($K132&lt;DATE(2016,10,1),$K132,DATE(2016,9,30))),"")</f>
        <v>42643</v>
      </c>
      <c r="P132" s="32">
        <f t="shared" si="56"/>
        <v>365</v>
      </c>
      <c r="Q132" s="31" t="str">
        <f t="shared" si="57"/>
        <v/>
      </c>
      <c r="R132" s="31" t="str">
        <f t="shared" si="58"/>
        <v/>
      </c>
      <c r="S132" s="28">
        <f>IF(A132="","",IF(I132&gt;DATE(2006,1,1),VLOOKUP(L132,'Barème TVS 1'!B:C,2),VLOOKUP(M132,'Barème TVS 3'!B:C,2)))</f>
        <v>4</v>
      </c>
      <c r="T132" s="28">
        <f>IF(A132="","",IF(K132&gt;0,0,IF(H132="Diesel et assimilé",VLOOKUP(I132,'Barème TVS 4'!B:D,3),IF(H132="Essence et assimilé",VLOOKUP(I132,'Barème TVS 4'!B:D,2),0))))</f>
        <v>40</v>
      </c>
      <c r="U132" s="29">
        <f t="shared" ref="U132:U195" si="69">IF(A132="","",IF($J132&lt;DATE(2015,10,1),IF($K132="",1,IF($K132&gt;DATE(2015,12,31),1,IF($K132&lt;DATE(2015,10,1),0,IF($K132&lt;=DATE(2015,12,31),"partiel",0)))),IF($J132&lt;=DATE(2015,12,31),"Partiel",0)))</f>
        <v>1</v>
      </c>
      <c r="V132" s="29">
        <f t="shared" ref="V132:V195" si="70">IF(A132="","",IF($J132&lt;DATE(2016,1,1),IF($K132="",1,IF($K132&gt;DATE(2016,3,31),1,IF($K132&lt;DATE(2016,1,1),0,IF($K132&lt;=DATE(2016,3,31),"partiel")))),IF($J132&lt;=DATE(2016,3,31),"Partiel",0)))</f>
        <v>1</v>
      </c>
      <c r="W132" s="29">
        <f t="shared" ref="W132:W195" si="71">IF(A132="","",IF($J132&lt;DATE(2016,4,1),IF($K132="",1,IF($K132&gt;DATE(2016,6,30),1,IF($K132&lt;DATE(2016,4,1),0,IF($K132&lt;=DATE(2016,6,30),"partiel")))),IF($J132&lt;=DATE(2016,6,30),"Partiel",0)))</f>
        <v>1</v>
      </c>
      <c r="X132" s="29">
        <f t="shared" ref="X132:X195" si="72">IF(A132="","",IF($J132&lt;DATE(2016,7,1),IF($K132="",1,IF($K132&gt;DATE(2016,9,30),1,IF($K132&lt;DATE(2016,7,1),0,IF($K132&lt;=DATE(2016,9,30),"Partiel")))),IF($J132&lt;=DATE(2016,9,30),"Partiel",0)))</f>
        <v>1</v>
      </c>
      <c r="Y132" s="29">
        <f t="shared" si="59"/>
        <v>0</v>
      </c>
      <c r="Z132" s="29">
        <f t="shared" si="60"/>
        <v>4</v>
      </c>
      <c r="AA132" s="34">
        <f t="shared" si="61"/>
        <v>4</v>
      </c>
      <c r="AB132" s="29">
        <f t="shared" si="62"/>
        <v>0</v>
      </c>
      <c r="AC132" s="29">
        <f t="shared" si="63"/>
        <v>4</v>
      </c>
      <c r="AD132" s="30">
        <f t="shared" si="64"/>
        <v>4</v>
      </c>
      <c r="AE132" s="30">
        <f>IF(A132="","",IF(H132="Hybride",IF(L132&lt;110,IF(ROUND(((DATE(2015,9,30)-I132)/90),1)&lt;9,VLOOKUP(I132,'Trim Exonérés'!B:D,3),0),0),0))</f>
        <v>0</v>
      </c>
      <c r="AF132" s="30">
        <f t="shared" si="65"/>
        <v>4</v>
      </c>
      <c r="AG132" s="35">
        <f t="shared" si="66"/>
        <v>500</v>
      </c>
    </row>
    <row r="133" spans="1:33" x14ac:dyDescent="0.25">
      <c r="A133" s="23" t="s">
        <v>179</v>
      </c>
      <c r="B133" s="23" t="s">
        <v>349</v>
      </c>
      <c r="C133" s="23" t="s">
        <v>220</v>
      </c>
      <c r="D133" s="23" t="s">
        <v>216</v>
      </c>
      <c r="E133" s="23"/>
      <c r="F133" s="23" t="s">
        <v>31</v>
      </c>
      <c r="G133" s="23" t="s">
        <v>0</v>
      </c>
      <c r="H133" s="23" t="s">
        <v>44</v>
      </c>
      <c r="I133" s="24">
        <v>42225</v>
      </c>
      <c r="J133" s="24">
        <v>42230</v>
      </c>
      <c r="K133" s="24"/>
      <c r="L133" s="25">
        <v>140</v>
      </c>
      <c r="M133" s="26"/>
      <c r="N133" s="27">
        <f t="shared" si="67"/>
        <v>42278</v>
      </c>
      <c r="O133" s="27">
        <f t="shared" si="68"/>
        <v>42643</v>
      </c>
      <c r="P133" s="32">
        <f t="shared" si="56"/>
        <v>365</v>
      </c>
      <c r="Q133" s="31" t="str">
        <f t="shared" si="57"/>
        <v/>
      </c>
      <c r="R133" s="31" t="str">
        <f t="shared" si="58"/>
        <v/>
      </c>
      <c r="S133" s="28">
        <f>IF(A133="","",IF(I133&gt;DATE(2006,1,1),VLOOKUP(L133,'Barème TVS 1'!B:C,2),VLOOKUP(M133,'Barème TVS 3'!B:C,2)))</f>
        <v>5.5</v>
      </c>
      <c r="T133" s="28">
        <f>IF(A133="","",IF(K133&gt;0,0,IF(H133="Diesel et assimilé",VLOOKUP(I133,'Barème TVS 4'!B:D,3),IF(H133="Essence et assimilé",VLOOKUP(I133,'Barème TVS 4'!B:D,2),0))))</f>
        <v>40</v>
      </c>
      <c r="U133" s="29">
        <f t="shared" si="69"/>
        <v>1</v>
      </c>
      <c r="V133" s="29">
        <f t="shared" si="70"/>
        <v>1</v>
      </c>
      <c r="W133" s="29">
        <f t="shared" si="71"/>
        <v>1</v>
      </c>
      <c r="X133" s="29">
        <f t="shared" si="72"/>
        <v>1</v>
      </c>
      <c r="Y133" s="29">
        <f t="shared" si="59"/>
        <v>0</v>
      </c>
      <c r="Z133" s="29">
        <f t="shared" si="60"/>
        <v>4</v>
      </c>
      <c r="AA133" s="34">
        <f t="shared" si="61"/>
        <v>4</v>
      </c>
      <c r="AB133" s="29">
        <f t="shared" si="62"/>
        <v>0</v>
      </c>
      <c r="AC133" s="29">
        <f t="shared" si="63"/>
        <v>4</v>
      </c>
      <c r="AD133" s="30">
        <f t="shared" si="64"/>
        <v>4</v>
      </c>
      <c r="AE133" s="30">
        <f>IF(A133="","",IF(H133="Hybride",IF(L133&lt;110,IF(ROUND(((DATE(2015,9,30)-I133)/90),1)&lt;9,VLOOKUP(I133,'Trim Exonérés'!B:D,3),0),0),0))</f>
        <v>0</v>
      </c>
      <c r="AF133" s="30">
        <f t="shared" si="65"/>
        <v>4</v>
      </c>
      <c r="AG133" s="35">
        <f t="shared" si="66"/>
        <v>810</v>
      </c>
    </row>
    <row r="134" spans="1:33" x14ac:dyDescent="0.25">
      <c r="A134" s="23" t="s">
        <v>184</v>
      </c>
      <c r="B134" s="23" t="s">
        <v>354</v>
      </c>
      <c r="C134" s="23" t="s">
        <v>220</v>
      </c>
      <c r="D134" s="23" t="s">
        <v>216</v>
      </c>
      <c r="E134" s="23"/>
      <c r="F134" s="23" t="s">
        <v>31</v>
      </c>
      <c r="G134" s="23" t="s">
        <v>0</v>
      </c>
      <c r="H134" s="23" t="s">
        <v>44</v>
      </c>
      <c r="I134" s="24">
        <v>42219</v>
      </c>
      <c r="J134" s="24">
        <v>42238</v>
      </c>
      <c r="K134" s="24"/>
      <c r="L134" s="25">
        <v>139</v>
      </c>
      <c r="M134" s="26"/>
      <c r="N134" s="27">
        <f t="shared" si="67"/>
        <v>42278</v>
      </c>
      <c r="O134" s="27">
        <f t="shared" si="68"/>
        <v>42643</v>
      </c>
      <c r="P134" s="32">
        <f t="shared" si="56"/>
        <v>365</v>
      </c>
      <c r="Q134" s="31" t="str">
        <f t="shared" si="57"/>
        <v/>
      </c>
      <c r="R134" s="31" t="str">
        <f t="shared" si="58"/>
        <v/>
      </c>
      <c r="S134" s="28">
        <f>IF(A134="","",IF(I134&gt;DATE(2006,1,1),VLOOKUP(L134,'Barème TVS 1'!B:C,2),VLOOKUP(M134,'Barème TVS 3'!B:C,2)))</f>
        <v>5.5</v>
      </c>
      <c r="T134" s="28">
        <f>IF(A134="","",IF(K134&gt;0,0,IF(H134="Diesel et assimilé",VLOOKUP(I134,'Barème TVS 4'!B:D,3),IF(H134="Essence et assimilé",VLOOKUP(I134,'Barème TVS 4'!B:D,2),0))))</f>
        <v>40</v>
      </c>
      <c r="U134" s="29">
        <f t="shared" si="69"/>
        <v>1</v>
      </c>
      <c r="V134" s="29">
        <f t="shared" si="70"/>
        <v>1</v>
      </c>
      <c r="W134" s="29">
        <f t="shared" si="71"/>
        <v>1</v>
      </c>
      <c r="X134" s="29">
        <f t="shared" si="72"/>
        <v>1</v>
      </c>
      <c r="Y134" s="29">
        <f t="shared" si="59"/>
        <v>0</v>
      </c>
      <c r="Z134" s="29">
        <f t="shared" si="60"/>
        <v>4</v>
      </c>
      <c r="AA134" s="34">
        <f t="shared" si="61"/>
        <v>4</v>
      </c>
      <c r="AB134" s="29">
        <f t="shared" si="62"/>
        <v>0</v>
      </c>
      <c r="AC134" s="29">
        <f t="shared" si="63"/>
        <v>4</v>
      </c>
      <c r="AD134" s="30">
        <f t="shared" si="64"/>
        <v>4</v>
      </c>
      <c r="AE134" s="30">
        <f>IF(A134="","",IF(H134="Hybride",IF(L134&lt;110,IF(ROUND(((DATE(2015,9,30)-I134)/90),1)&lt;9,VLOOKUP(I134,'Trim Exonérés'!B:D,3),0),0),0))</f>
        <v>0</v>
      </c>
      <c r="AF134" s="30">
        <f t="shared" si="65"/>
        <v>4</v>
      </c>
      <c r="AG134" s="35">
        <f t="shared" si="66"/>
        <v>804.5</v>
      </c>
    </row>
    <row r="135" spans="1:33" x14ac:dyDescent="0.25">
      <c r="A135" s="23" t="s">
        <v>180</v>
      </c>
      <c r="B135" s="23" t="s">
        <v>350</v>
      </c>
      <c r="C135" s="23" t="s">
        <v>220</v>
      </c>
      <c r="D135" s="23" t="s">
        <v>216</v>
      </c>
      <c r="E135" s="23"/>
      <c r="F135" s="23" t="s">
        <v>31</v>
      </c>
      <c r="G135" s="23" t="s">
        <v>0</v>
      </c>
      <c r="H135" s="23" t="s">
        <v>44</v>
      </c>
      <c r="I135" s="24">
        <v>42237</v>
      </c>
      <c r="J135" s="24">
        <v>42243</v>
      </c>
      <c r="K135" s="24"/>
      <c r="L135" s="25">
        <v>133</v>
      </c>
      <c r="M135" s="26"/>
      <c r="N135" s="27">
        <f t="shared" si="67"/>
        <v>42278</v>
      </c>
      <c r="O135" s="27">
        <f t="shared" si="68"/>
        <v>42643</v>
      </c>
      <c r="P135" s="32">
        <f t="shared" si="56"/>
        <v>365</v>
      </c>
      <c r="Q135" s="31" t="str">
        <f t="shared" si="57"/>
        <v/>
      </c>
      <c r="R135" s="31" t="str">
        <f t="shared" si="58"/>
        <v/>
      </c>
      <c r="S135" s="28">
        <f>IF(A135="","",IF(I135&gt;DATE(2006,1,1),VLOOKUP(L135,'Barème TVS 1'!B:C,2),VLOOKUP(M135,'Barème TVS 3'!B:C,2)))</f>
        <v>5.5</v>
      </c>
      <c r="T135" s="28">
        <f>IF(A135="","",IF(K135&gt;0,0,IF(H135="Diesel et assimilé",VLOOKUP(I135,'Barème TVS 4'!B:D,3),IF(H135="Essence et assimilé",VLOOKUP(I135,'Barème TVS 4'!B:D,2),0))))</f>
        <v>40</v>
      </c>
      <c r="U135" s="29">
        <f t="shared" si="69"/>
        <v>1</v>
      </c>
      <c r="V135" s="29">
        <f t="shared" si="70"/>
        <v>1</v>
      </c>
      <c r="W135" s="29">
        <f t="shared" si="71"/>
        <v>1</v>
      </c>
      <c r="X135" s="29">
        <f t="shared" si="72"/>
        <v>1</v>
      </c>
      <c r="Y135" s="29">
        <f t="shared" si="59"/>
        <v>0</v>
      </c>
      <c r="Z135" s="29">
        <f t="shared" si="60"/>
        <v>4</v>
      </c>
      <c r="AA135" s="34">
        <f t="shared" si="61"/>
        <v>4</v>
      </c>
      <c r="AB135" s="29">
        <f t="shared" si="62"/>
        <v>0</v>
      </c>
      <c r="AC135" s="29">
        <f t="shared" si="63"/>
        <v>4</v>
      </c>
      <c r="AD135" s="30">
        <f t="shared" si="64"/>
        <v>4</v>
      </c>
      <c r="AE135" s="30">
        <f>IF(A135="","",IF(H135="Hybride",IF(L135&lt;110,IF(ROUND(((DATE(2015,9,30)-I135)/90),1)&lt;9,VLOOKUP(I135,'Trim Exonérés'!B:D,3),0),0),0))</f>
        <v>0</v>
      </c>
      <c r="AF135" s="30">
        <f t="shared" si="65"/>
        <v>4</v>
      </c>
      <c r="AG135" s="35">
        <f t="shared" si="66"/>
        <v>771.5</v>
      </c>
    </row>
    <row r="136" spans="1:33" x14ac:dyDescent="0.25">
      <c r="A136" s="23" t="s">
        <v>183</v>
      </c>
      <c r="B136" s="23" t="s">
        <v>353</v>
      </c>
      <c r="C136" s="23" t="s">
        <v>220</v>
      </c>
      <c r="D136" s="23" t="s">
        <v>216</v>
      </c>
      <c r="E136" s="23"/>
      <c r="F136" s="23" t="s">
        <v>31</v>
      </c>
      <c r="G136" s="23" t="s">
        <v>0</v>
      </c>
      <c r="H136" s="23" t="s">
        <v>44</v>
      </c>
      <c r="I136" s="24">
        <v>42232</v>
      </c>
      <c r="J136" s="24">
        <v>42246</v>
      </c>
      <c r="K136" s="24"/>
      <c r="L136" s="25">
        <v>115</v>
      </c>
      <c r="M136" s="26"/>
      <c r="N136" s="27">
        <f t="shared" si="67"/>
        <v>42278</v>
      </c>
      <c r="O136" s="27">
        <f t="shared" si="68"/>
        <v>42643</v>
      </c>
      <c r="P136" s="32">
        <f t="shared" si="56"/>
        <v>365</v>
      </c>
      <c r="Q136" s="31" t="str">
        <f t="shared" si="57"/>
        <v/>
      </c>
      <c r="R136" s="31" t="str">
        <f t="shared" si="58"/>
        <v/>
      </c>
      <c r="S136" s="28">
        <f>IF(A136="","",IF(I136&gt;DATE(2006,1,1),VLOOKUP(L136,'Barème TVS 1'!B:C,2),VLOOKUP(M136,'Barème TVS 3'!B:C,2)))</f>
        <v>4</v>
      </c>
      <c r="T136" s="28">
        <f>IF(A136="","",IF(K136&gt;0,0,IF(H136="Diesel et assimilé",VLOOKUP(I136,'Barème TVS 4'!B:D,3),IF(H136="Essence et assimilé",VLOOKUP(I136,'Barème TVS 4'!B:D,2),0))))</f>
        <v>40</v>
      </c>
      <c r="U136" s="29">
        <f t="shared" si="69"/>
        <v>1</v>
      </c>
      <c r="V136" s="29">
        <f t="shared" si="70"/>
        <v>1</v>
      </c>
      <c r="W136" s="29">
        <f t="shared" si="71"/>
        <v>1</v>
      </c>
      <c r="X136" s="29">
        <f t="shared" si="72"/>
        <v>1</v>
      </c>
      <c r="Y136" s="29">
        <f t="shared" si="59"/>
        <v>0</v>
      </c>
      <c r="Z136" s="29">
        <f t="shared" si="60"/>
        <v>4</v>
      </c>
      <c r="AA136" s="34">
        <f t="shared" si="61"/>
        <v>4</v>
      </c>
      <c r="AB136" s="29">
        <f t="shared" si="62"/>
        <v>0</v>
      </c>
      <c r="AC136" s="29">
        <f t="shared" si="63"/>
        <v>4</v>
      </c>
      <c r="AD136" s="30">
        <f t="shared" si="64"/>
        <v>4</v>
      </c>
      <c r="AE136" s="30">
        <f>IF(A136="","",IF(H136="Hybride",IF(L136&lt;110,IF(ROUND(((DATE(2015,9,30)-I136)/90),1)&lt;9,VLOOKUP(I136,'Trim Exonérés'!B:D,3),0),0),0))</f>
        <v>0</v>
      </c>
      <c r="AF136" s="30">
        <f t="shared" si="65"/>
        <v>4</v>
      </c>
      <c r="AG136" s="35">
        <f t="shared" si="66"/>
        <v>500</v>
      </c>
    </row>
    <row r="137" spans="1:33" x14ac:dyDescent="0.25">
      <c r="A137" s="23" t="s">
        <v>178</v>
      </c>
      <c r="B137" s="23" t="s">
        <v>348</v>
      </c>
      <c r="C137" s="23" t="s">
        <v>220</v>
      </c>
      <c r="D137" s="23" t="s">
        <v>216</v>
      </c>
      <c r="E137" s="23"/>
      <c r="F137" s="23" t="s">
        <v>31</v>
      </c>
      <c r="G137" s="23" t="s">
        <v>0</v>
      </c>
      <c r="H137" s="23" t="s">
        <v>44</v>
      </c>
      <c r="I137" s="24">
        <v>42219</v>
      </c>
      <c r="J137" s="24">
        <v>42258</v>
      </c>
      <c r="K137" s="24"/>
      <c r="L137" s="25">
        <v>129</v>
      </c>
      <c r="M137" s="26"/>
      <c r="N137" s="27">
        <f t="shared" si="67"/>
        <v>42278</v>
      </c>
      <c r="O137" s="27">
        <f t="shared" si="68"/>
        <v>42643</v>
      </c>
      <c r="P137" s="32">
        <f t="shared" si="56"/>
        <v>365</v>
      </c>
      <c r="Q137" s="31" t="str">
        <f t="shared" si="57"/>
        <v/>
      </c>
      <c r="R137" s="31" t="str">
        <f t="shared" si="58"/>
        <v/>
      </c>
      <c r="S137" s="28">
        <f>IF(A137="","",IF(I137&gt;DATE(2006,1,1),VLOOKUP(L137,'Barème TVS 1'!B:C,2),VLOOKUP(M137,'Barème TVS 3'!B:C,2)))</f>
        <v>5.5</v>
      </c>
      <c r="T137" s="28">
        <f>IF(A137="","",IF(K137&gt;0,0,IF(H137="Diesel et assimilé",VLOOKUP(I137,'Barème TVS 4'!B:D,3),IF(H137="Essence et assimilé",VLOOKUP(I137,'Barème TVS 4'!B:D,2),0))))</f>
        <v>40</v>
      </c>
      <c r="U137" s="29">
        <f t="shared" si="69"/>
        <v>1</v>
      </c>
      <c r="V137" s="29">
        <f t="shared" si="70"/>
        <v>1</v>
      </c>
      <c r="W137" s="29">
        <f t="shared" si="71"/>
        <v>1</v>
      </c>
      <c r="X137" s="29">
        <f t="shared" si="72"/>
        <v>1</v>
      </c>
      <c r="Y137" s="29">
        <f t="shared" si="59"/>
        <v>0</v>
      </c>
      <c r="Z137" s="29">
        <f t="shared" si="60"/>
        <v>4</v>
      </c>
      <c r="AA137" s="34">
        <f t="shared" si="61"/>
        <v>4</v>
      </c>
      <c r="AB137" s="29">
        <f t="shared" si="62"/>
        <v>0</v>
      </c>
      <c r="AC137" s="29">
        <f t="shared" si="63"/>
        <v>4</v>
      </c>
      <c r="AD137" s="30">
        <f t="shared" si="64"/>
        <v>4</v>
      </c>
      <c r="AE137" s="30">
        <f>IF(A137="","",IF(H137="Hybride",IF(L137&lt;110,IF(ROUND(((DATE(2015,9,30)-I137)/90),1)&lt;9,VLOOKUP(I137,'Trim Exonérés'!B:D,3),0),0),0))</f>
        <v>0</v>
      </c>
      <c r="AF137" s="30">
        <f t="shared" si="65"/>
        <v>4</v>
      </c>
      <c r="AG137" s="35">
        <f t="shared" si="66"/>
        <v>749.5</v>
      </c>
    </row>
    <row r="138" spans="1:33" x14ac:dyDescent="0.25">
      <c r="A138" s="23" t="s">
        <v>186</v>
      </c>
      <c r="B138" s="23" t="s">
        <v>356</v>
      </c>
      <c r="C138" s="23" t="s">
        <v>220</v>
      </c>
      <c r="D138" s="23" t="s">
        <v>216</v>
      </c>
      <c r="E138" s="23"/>
      <c r="F138" s="23" t="s">
        <v>31</v>
      </c>
      <c r="G138" s="23" t="s">
        <v>0</v>
      </c>
      <c r="H138" s="23" t="s">
        <v>44</v>
      </c>
      <c r="I138" s="24">
        <v>42247</v>
      </c>
      <c r="J138" s="24">
        <v>42259</v>
      </c>
      <c r="K138" s="24"/>
      <c r="L138" s="25">
        <v>164</v>
      </c>
      <c r="M138" s="26"/>
      <c r="N138" s="27">
        <f t="shared" si="67"/>
        <v>42278</v>
      </c>
      <c r="O138" s="27">
        <f t="shared" si="68"/>
        <v>42643</v>
      </c>
      <c r="P138" s="32">
        <f t="shared" si="56"/>
        <v>365</v>
      </c>
      <c r="Q138" s="31" t="str">
        <f t="shared" si="57"/>
        <v/>
      </c>
      <c r="R138" s="31" t="str">
        <f t="shared" si="58"/>
        <v/>
      </c>
      <c r="S138" s="28">
        <f>IF(A138="","",IF(I138&gt;DATE(2006,1,1),VLOOKUP(L138,'Barème TVS 1'!B:C,2),VLOOKUP(M138,'Barème TVS 3'!B:C,2)))</f>
        <v>18</v>
      </c>
      <c r="T138" s="28">
        <f>IF(A138="","",IF(K138&gt;0,0,IF(H138="Diesel et assimilé",VLOOKUP(I138,'Barème TVS 4'!B:D,3),IF(H138="Essence et assimilé",VLOOKUP(I138,'Barème TVS 4'!B:D,2),0))))</f>
        <v>40</v>
      </c>
      <c r="U138" s="29">
        <f t="shared" si="69"/>
        <v>1</v>
      </c>
      <c r="V138" s="29">
        <f t="shared" si="70"/>
        <v>1</v>
      </c>
      <c r="W138" s="29">
        <f t="shared" si="71"/>
        <v>1</v>
      </c>
      <c r="X138" s="29">
        <f t="shared" si="72"/>
        <v>1</v>
      </c>
      <c r="Y138" s="29">
        <f t="shared" si="59"/>
        <v>0</v>
      </c>
      <c r="Z138" s="29">
        <f t="shared" si="60"/>
        <v>4</v>
      </c>
      <c r="AA138" s="34">
        <f t="shared" si="61"/>
        <v>4</v>
      </c>
      <c r="AB138" s="29">
        <f t="shared" si="62"/>
        <v>0</v>
      </c>
      <c r="AC138" s="29">
        <f t="shared" si="63"/>
        <v>4</v>
      </c>
      <c r="AD138" s="30">
        <f t="shared" si="64"/>
        <v>4</v>
      </c>
      <c r="AE138" s="30">
        <f>IF(A138="","",IF(H138="Hybride",IF(L138&lt;110,IF(ROUND(((DATE(2015,9,30)-I138)/90),1)&lt;9,VLOOKUP(I138,'Trim Exonérés'!B:D,3),0),0),0))</f>
        <v>0</v>
      </c>
      <c r="AF138" s="30">
        <f t="shared" si="65"/>
        <v>4</v>
      </c>
      <c r="AG138" s="35">
        <f t="shared" si="66"/>
        <v>2992</v>
      </c>
    </row>
    <row r="139" spans="1:33" x14ac:dyDescent="0.25">
      <c r="A139" s="23" t="s">
        <v>187</v>
      </c>
      <c r="B139" s="23" t="s">
        <v>357</v>
      </c>
      <c r="C139" s="23" t="s">
        <v>220</v>
      </c>
      <c r="D139" s="23" t="s">
        <v>216</v>
      </c>
      <c r="E139" s="23"/>
      <c r="F139" s="23" t="s">
        <v>31</v>
      </c>
      <c r="G139" s="23" t="s">
        <v>0</v>
      </c>
      <c r="H139" s="23" t="s">
        <v>44</v>
      </c>
      <c r="I139" s="24">
        <v>42252</v>
      </c>
      <c r="J139" s="24">
        <v>42261</v>
      </c>
      <c r="K139" s="24"/>
      <c r="L139" s="25">
        <v>114</v>
      </c>
      <c r="M139" s="26"/>
      <c r="N139" s="27">
        <f t="shared" si="67"/>
        <v>42278</v>
      </c>
      <c r="O139" s="27">
        <f t="shared" si="68"/>
        <v>42643</v>
      </c>
      <c r="P139" s="32">
        <f t="shared" si="56"/>
        <v>365</v>
      </c>
      <c r="Q139" s="31" t="str">
        <f t="shared" si="57"/>
        <v/>
      </c>
      <c r="R139" s="31" t="str">
        <f t="shared" si="58"/>
        <v/>
      </c>
      <c r="S139" s="28">
        <f>IF(A139="","",IF(I139&gt;DATE(2006,1,1),VLOOKUP(L139,'Barème TVS 1'!B:C,2),VLOOKUP(M139,'Barème TVS 3'!B:C,2)))</f>
        <v>4</v>
      </c>
      <c r="T139" s="28">
        <f>IF(A139="","",IF(K139&gt;0,0,IF(H139="Diesel et assimilé",VLOOKUP(I139,'Barème TVS 4'!B:D,3),IF(H139="Essence et assimilé",VLOOKUP(I139,'Barème TVS 4'!B:D,2),0))))</f>
        <v>40</v>
      </c>
      <c r="U139" s="29">
        <f t="shared" si="69"/>
        <v>1</v>
      </c>
      <c r="V139" s="29">
        <f t="shared" si="70"/>
        <v>1</v>
      </c>
      <c r="W139" s="29">
        <f t="shared" si="71"/>
        <v>1</v>
      </c>
      <c r="X139" s="29">
        <f t="shared" si="72"/>
        <v>1</v>
      </c>
      <c r="Y139" s="29">
        <f t="shared" si="59"/>
        <v>0</v>
      </c>
      <c r="Z139" s="29">
        <f t="shared" si="60"/>
        <v>4</v>
      </c>
      <c r="AA139" s="34">
        <f t="shared" si="61"/>
        <v>4</v>
      </c>
      <c r="AB139" s="29">
        <f t="shared" si="62"/>
        <v>0</v>
      </c>
      <c r="AC139" s="29">
        <f t="shared" si="63"/>
        <v>4</v>
      </c>
      <c r="AD139" s="30">
        <f t="shared" si="64"/>
        <v>4</v>
      </c>
      <c r="AE139" s="30">
        <f>IF(A139="","",IF(H139="Hybride",IF(L139&lt;110,IF(ROUND(((DATE(2015,9,30)-I139)/90),1)&lt;9,VLOOKUP(I139,'Trim Exonérés'!B:D,3),0),0),0))</f>
        <v>0</v>
      </c>
      <c r="AF139" s="30">
        <f t="shared" si="65"/>
        <v>4</v>
      </c>
      <c r="AG139" s="35">
        <f t="shared" si="66"/>
        <v>496</v>
      </c>
    </row>
    <row r="140" spans="1:33" x14ac:dyDescent="0.25">
      <c r="A140" s="23" t="s">
        <v>188</v>
      </c>
      <c r="B140" s="23" t="s">
        <v>358</v>
      </c>
      <c r="C140" s="23" t="s">
        <v>220</v>
      </c>
      <c r="D140" s="23" t="s">
        <v>216</v>
      </c>
      <c r="E140" s="23"/>
      <c r="F140" s="23" t="s">
        <v>31</v>
      </c>
      <c r="G140" s="23" t="s">
        <v>0</v>
      </c>
      <c r="H140" s="23" t="s">
        <v>44</v>
      </c>
      <c r="I140" s="24">
        <v>42268</v>
      </c>
      <c r="J140" s="24">
        <v>42268</v>
      </c>
      <c r="K140" s="24"/>
      <c r="L140" s="25">
        <v>112</v>
      </c>
      <c r="M140" s="26"/>
      <c r="N140" s="27">
        <f t="shared" si="67"/>
        <v>42278</v>
      </c>
      <c r="O140" s="27">
        <f t="shared" si="68"/>
        <v>42643</v>
      </c>
      <c r="P140" s="32">
        <f t="shared" si="56"/>
        <v>365</v>
      </c>
      <c r="Q140" s="31" t="str">
        <f t="shared" si="57"/>
        <v/>
      </c>
      <c r="R140" s="31" t="str">
        <f t="shared" si="58"/>
        <v/>
      </c>
      <c r="S140" s="28">
        <f>IF(A140="","",IF(I140&gt;DATE(2006,1,1),VLOOKUP(L140,'Barème TVS 1'!B:C,2),VLOOKUP(M140,'Barème TVS 3'!B:C,2)))</f>
        <v>4</v>
      </c>
      <c r="T140" s="28">
        <f>IF(A140="","",IF(K140&gt;0,0,IF(H140="Diesel et assimilé",VLOOKUP(I140,'Barème TVS 4'!B:D,3),IF(H140="Essence et assimilé",VLOOKUP(I140,'Barème TVS 4'!B:D,2),0))))</f>
        <v>40</v>
      </c>
      <c r="U140" s="29">
        <f t="shared" si="69"/>
        <v>1</v>
      </c>
      <c r="V140" s="29">
        <f t="shared" si="70"/>
        <v>1</v>
      </c>
      <c r="W140" s="29">
        <f t="shared" si="71"/>
        <v>1</v>
      </c>
      <c r="X140" s="29">
        <f t="shared" si="72"/>
        <v>1</v>
      </c>
      <c r="Y140" s="29">
        <f t="shared" si="59"/>
        <v>0</v>
      </c>
      <c r="Z140" s="29">
        <f t="shared" si="60"/>
        <v>4</v>
      </c>
      <c r="AA140" s="34">
        <f t="shared" si="61"/>
        <v>4</v>
      </c>
      <c r="AB140" s="29">
        <f t="shared" si="62"/>
        <v>0</v>
      </c>
      <c r="AC140" s="29">
        <f t="shared" si="63"/>
        <v>4</v>
      </c>
      <c r="AD140" s="30">
        <f t="shared" si="64"/>
        <v>4</v>
      </c>
      <c r="AE140" s="30">
        <f>IF(A140="","",IF(H140="Hybride",IF(L140&lt;110,IF(ROUND(((DATE(2015,9,30)-I140)/90),1)&lt;9,VLOOKUP(I140,'Trim Exonérés'!B:D,3),0),0),0))</f>
        <v>0</v>
      </c>
      <c r="AF140" s="30">
        <f t="shared" si="65"/>
        <v>4</v>
      </c>
      <c r="AG140" s="35">
        <f t="shared" si="66"/>
        <v>488</v>
      </c>
    </row>
    <row r="141" spans="1:33" x14ac:dyDescent="0.25">
      <c r="A141" s="23" t="s">
        <v>189</v>
      </c>
      <c r="B141" s="23" t="s">
        <v>359</v>
      </c>
      <c r="C141" s="23" t="s">
        <v>220</v>
      </c>
      <c r="D141" s="23" t="s">
        <v>216</v>
      </c>
      <c r="E141" s="23"/>
      <c r="F141" s="23" t="s">
        <v>31</v>
      </c>
      <c r="G141" s="23" t="s">
        <v>0</v>
      </c>
      <c r="H141" s="23" t="s">
        <v>44</v>
      </c>
      <c r="I141" s="24">
        <v>42285</v>
      </c>
      <c r="J141" s="24">
        <v>42289</v>
      </c>
      <c r="K141" s="24"/>
      <c r="L141" s="25">
        <v>138</v>
      </c>
      <c r="M141" s="26"/>
      <c r="N141" s="27">
        <f t="shared" si="67"/>
        <v>42289</v>
      </c>
      <c r="O141" s="27">
        <f t="shared" si="68"/>
        <v>42643</v>
      </c>
      <c r="P141" s="32">
        <f t="shared" si="56"/>
        <v>354</v>
      </c>
      <c r="Q141" s="31" t="str">
        <f t="shared" si="57"/>
        <v/>
      </c>
      <c r="R141" s="31" t="str">
        <f t="shared" si="58"/>
        <v/>
      </c>
      <c r="S141" s="28">
        <f>IF(A141="","",IF(I141&gt;DATE(2006,1,1),VLOOKUP(L141,'Barème TVS 1'!B:C,2),VLOOKUP(M141,'Barème TVS 3'!B:C,2)))</f>
        <v>5.5</v>
      </c>
      <c r="T141" s="28">
        <f>IF(A141="","",IF(K141&gt;0,0,IF(H141="Diesel et assimilé",VLOOKUP(I141,'Barème TVS 4'!B:D,3),IF(H141="Essence et assimilé",VLOOKUP(I141,'Barème TVS 4'!B:D,2),0))))</f>
        <v>40</v>
      </c>
      <c r="U141" s="29" t="str">
        <f t="shared" si="69"/>
        <v>Partiel</v>
      </c>
      <c r="V141" s="29">
        <f t="shared" si="70"/>
        <v>1</v>
      </c>
      <c r="W141" s="29">
        <f t="shared" si="71"/>
        <v>1</v>
      </c>
      <c r="X141" s="29">
        <f t="shared" si="72"/>
        <v>1</v>
      </c>
      <c r="Y141" s="29">
        <f t="shared" si="59"/>
        <v>1</v>
      </c>
      <c r="Z141" s="29">
        <f t="shared" si="60"/>
        <v>3</v>
      </c>
      <c r="AA141" s="34">
        <f t="shared" si="61"/>
        <v>4</v>
      </c>
      <c r="AB141" s="29">
        <f t="shared" si="62"/>
        <v>0</v>
      </c>
      <c r="AC141" s="29">
        <f t="shared" si="63"/>
        <v>4</v>
      </c>
      <c r="AD141" s="30">
        <f t="shared" si="64"/>
        <v>4</v>
      </c>
      <c r="AE141" s="30">
        <f>IF(A141="","",IF(H141="Hybride",IF(L141&lt;110,IF(ROUND(((DATE(2015,9,30)-I141)/90),1)&lt;9,VLOOKUP(I141,'Trim Exonérés'!B:D,3),0),0),0))</f>
        <v>0</v>
      </c>
      <c r="AF141" s="30">
        <f t="shared" si="65"/>
        <v>4</v>
      </c>
      <c r="AG141" s="35">
        <f t="shared" si="66"/>
        <v>799</v>
      </c>
    </row>
    <row r="142" spans="1:33" x14ac:dyDescent="0.25">
      <c r="A142" s="23" t="s">
        <v>190</v>
      </c>
      <c r="B142" s="23" t="s">
        <v>360</v>
      </c>
      <c r="C142" s="23" t="s">
        <v>220</v>
      </c>
      <c r="D142" s="23" t="s">
        <v>216</v>
      </c>
      <c r="E142" s="23"/>
      <c r="F142" s="23" t="s">
        <v>31</v>
      </c>
      <c r="G142" s="23" t="s">
        <v>0</v>
      </c>
      <c r="H142" s="23" t="s">
        <v>44</v>
      </c>
      <c r="I142" s="24">
        <v>42282</v>
      </c>
      <c r="J142" s="24">
        <v>42302</v>
      </c>
      <c r="K142" s="24"/>
      <c r="L142" s="25">
        <v>149</v>
      </c>
      <c r="M142" s="26"/>
      <c r="N142" s="27">
        <f t="shared" si="67"/>
        <v>42302</v>
      </c>
      <c r="O142" s="27">
        <f t="shared" si="68"/>
        <v>42643</v>
      </c>
      <c r="P142" s="32">
        <f t="shared" si="56"/>
        <v>341</v>
      </c>
      <c r="Q142" s="31" t="str">
        <f t="shared" si="57"/>
        <v/>
      </c>
      <c r="R142" s="31" t="str">
        <f t="shared" si="58"/>
        <v/>
      </c>
      <c r="S142" s="28">
        <f>IF(A142="","",IF(I142&gt;DATE(2006,1,1),VLOOKUP(L142,'Barème TVS 1'!B:C,2),VLOOKUP(M142,'Barème TVS 3'!B:C,2)))</f>
        <v>11.5</v>
      </c>
      <c r="T142" s="28">
        <f>IF(A142="","",IF(K142&gt;0,0,IF(H142="Diesel et assimilé",VLOOKUP(I142,'Barème TVS 4'!B:D,3),IF(H142="Essence et assimilé",VLOOKUP(I142,'Barème TVS 4'!B:D,2),0))))</f>
        <v>40</v>
      </c>
      <c r="U142" s="29" t="str">
        <f t="shared" si="69"/>
        <v>Partiel</v>
      </c>
      <c r="V142" s="29">
        <f t="shared" si="70"/>
        <v>1</v>
      </c>
      <c r="W142" s="29">
        <f t="shared" si="71"/>
        <v>1</v>
      </c>
      <c r="X142" s="29">
        <f t="shared" si="72"/>
        <v>1</v>
      </c>
      <c r="Y142" s="29">
        <f t="shared" si="59"/>
        <v>1</v>
      </c>
      <c r="Z142" s="29">
        <f t="shared" si="60"/>
        <v>3</v>
      </c>
      <c r="AA142" s="34">
        <f t="shared" si="61"/>
        <v>4</v>
      </c>
      <c r="AB142" s="29">
        <f t="shared" si="62"/>
        <v>0</v>
      </c>
      <c r="AC142" s="29">
        <f t="shared" si="63"/>
        <v>4</v>
      </c>
      <c r="AD142" s="30">
        <f t="shared" si="64"/>
        <v>4</v>
      </c>
      <c r="AE142" s="30">
        <f>IF(A142="","",IF(H142="Hybride",IF(L142&lt;110,IF(ROUND(((DATE(2015,9,30)-I142)/90),1)&lt;9,VLOOKUP(I142,'Trim Exonérés'!B:D,3),0),0),0))</f>
        <v>0</v>
      </c>
      <c r="AF142" s="30">
        <f t="shared" si="65"/>
        <v>4</v>
      </c>
      <c r="AG142" s="35">
        <f t="shared" si="66"/>
        <v>1753.5</v>
      </c>
    </row>
    <row r="143" spans="1:33" x14ac:dyDescent="0.25">
      <c r="A143" s="23" t="s">
        <v>191</v>
      </c>
      <c r="B143" s="23" t="s">
        <v>361</v>
      </c>
      <c r="C143" s="23" t="s">
        <v>220</v>
      </c>
      <c r="D143" s="23" t="s">
        <v>216</v>
      </c>
      <c r="E143" s="23"/>
      <c r="F143" s="23" t="s">
        <v>31</v>
      </c>
      <c r="G143" s="23" t="s">
        <v>0</v>
      </c>
      <c r="H143" s="23" t="s">
        <v>376</v>
      </c>
      <c r="I143" s="24">
        <v>42302</v>
      </c>
      <c r="J143" s="24">
        <v>42302</v>
      </c>
      <c r="K143" s="24"/>
      <c r="L143" s="25">
        <v>99</v>
      </c>
      <c r="M143" s="26"/>
      <c r="N143" s="27">
        <f t="shared" si="67"/>
        <v>42302</v>
      </c>
      <c r="O143" s="27">
        <f t="shared" si="68"/>
        <v>42643</v>
      </c>
      <c r="P143" s="32">
        <f t="shared" si="56"/>
        <v>341</v>
      </c>
      <c r="Q143" s="31" t="str">
        <f t="shared" si="57"/>
        <v/>
      </c>
      <c r="R143" s="31" t="str">
        <f t="shared" si="58"/>
        <v/>
      </c>
      <c r="S143" s="28">
        <f>IF(A143="","",IF(I143&gt;DATE(2006,1,1),VLOOKUP(L143,'Barème TVS 1'!B:C,2),VLOOKUP(M143,'Barème TVS 3'!B:C,2)))</f>
        <v>2</v>
      </c>
      <c r="T143" s="28">
        <f>IF(A143="","",IF(K143&gt;0,0,IF(H143="Diesel et assimilé",VLOOKUP(I143,'Barème TVS 4'!B:D,3),IF(H143="Essence et assimilé",VLOOKUP(I143,'Barème TVS 4'!B:D,2),0))))</f>
        <v>0</v>
      </c>
      <c r="U143" s="29" t="str">
        <f t="shared" si="69"/>
        <v>Partiel</v>
      </c>
      <c r="V143" s="29">
        <f t="shared" si="70"/>
        <v>1</v>
      </c>
      <c r="W143" s="29">
        <f t="shared" si="71"/>
        <v>1</v>
      </c>
      <c r="X143" s="29">
        <f t="shared" si="72"/>
        <v>1</v>
      </c>
      <c r="Y143" s="29">
        <f t="shared" si="59"/>
        <v>1</v>
      </c>
      <c r="Z143" s="29">
        <f t="shared" si="60"/>
        <v>3</v>
      </c>
      <c r="AA143" s="34">
        <f t="shared" si="61"/>
        <v>4</v>
      </c>
      <c r="AB143" s="29">
        <f t="shared" si="62"/>
        <v>0</v>
      </c>
      <c r="AC143" s="29">
        <f t="shared" si="63"/>
        <v>4</v>
      </c>
      <c r="AD143" s="30">
        <f t="shared" si="64"/>
        <v>4</v>
      </c>
      <c r="AE143" s="30">
        <f>IF(A143="","",IF(H143="Hybride",IF(L143&lt;110,IF(ROUND(((DATE(2015,9,30)-I143)/90),1)&lt;9,VLOOKUP(I143,'Trim Exonérés'!B:D,3),0),0),0))</f>
        <v>4</v>
      </c>
      <c r="AF143" s="30">
        <f t="shared" si="65"/>
        <v>0</v>
      </c>
      <c r="AG143" s="35">
        <f t="shared" si="66"/>
        <v>0</v>
      </c>
    </row>
    <row r="144" spans="1:33" x14ac:dyDescent="0.25">
      <c r="A144" s="23" t="s">
        <v>192</v>
      </c>
      <c r="B144" s="23" t="s">
        <v>362</v>
      </c>
      <c r="C144" s="23" t="s">
        <v>220</v>
      </c>
      <c r="D144" s="23" t="s">
        <v>216</v>
      </c>
      <c r="E144" s="23"/>
      <c r="F144" s="23" t="s">
        <v>31</v>
      </c>
      <c r="G144" s="23" t="s">
        <v>0</v>
      </c>
      <c r="H144" s="23" t="s">
        <v>44</v>
      </c>
      <c r="I144" s="24">
        <v>42301</v>
      </c>
      <c r="J144" s="24">
        <v>42317</v>
      </c>
      <c r="K144" s="24"/>
      <c r="L144" s="25">
        <v>99</v>
      </c>
      <c r="M144" s="26"/>
      <c r="N144" s="27">
        <f t="shared" si="67"/>
        <v>42317</v>
      </c>
      <c r="O144" s="27">
        <f t="shared" si="68"/>
        <v>42643</v>
      </c>
      <c r="P144" s="32">
        <f t="shared" si="56"/>
        <v>326</v>
      </c>
      <c r="Q144" s="31" t="str">
        <f t="shared" si="57"/>
        <v/>
      </c>
      <c r="R144" s="31" t="str">
        <f t="shared" si="58"/>
        <v/>
      </c>
      <c r="S144" s="28">
        <f>IF(A144="","",IF(I144&gt;DATE(2006,1,1),VLOOKUP(L144,'Barème TVS 1'!B:C,2),VLOOKUP(M144,'Barème TVS 3'!B:C,2)))</f>
        <v>2</v>
      </c>
      <c r="T144" s="28">
        <f>IF(A144="","",IF(K144&gt;0,0,IF(H144="Diesel et assimilé",VLOOKUP(I144,'Barème TVS 4'!B:D,3),IF(H144="Essence et assimilé",VLOOKUP(I144,'Barème TVS 4'!B:D,2),0))))</f>
        <v>40</v>
      </c>
      <c r="U144" s="29" t="str">
        <f t="shared" si="69"/>
        <v>Partiel</v>
      </c>
      <c r="V144" s="29">
        <f t="shared" si="70"/>
        <v>1</v>
      </c>
      <c r="W144" s="29">
        <f t="shared" si="71"/>
        <v>1</v>
      </c>
      <c r="X144" s="29">
        <f t="shared" si="72"/>
        <v>1</v>
      </c>
      <c r="Y144" s="29">
        <f t="shared" si="59"/>
        <v>1</v>
      </c>
      <c r="Z144" s="29">
        <f t="shared" si="60"/>
        <v>3</v>
      </c>
      <c r="AA144" s="34">
        <f t="shared" si="61"/>
        <v>4</v>
      </c>
      <c r="AB144" s="29">
        <f t="shared" si="62"/>
        <v>0</v>
      </c>
      <c r="AC144" s="29">
        <f t="shared" si="63"/>
        <v>4</v>
      </c>
      <c r="AD144" s="30">
        <f t="shared" si="64"/>
        <v>4</v>
      </c>
      <c r="AE144" s="30">
        <f>IF(A144="","",IF(H144="Hybride",IF(L144&lt;110,IF(ROUND(((DATE(2015,9,30)-I144)/90),1)&lt;9,VLOOKUP(I144,'Trim Exonérés'!B:D,3),0),0),0))</f>
        <v>0</v>
      </c>
      <c r="AF144" s="30">
        <f t="shared" si="65"/>
        <v>4</v>
      </c>
      <c r="AG144" s="35">
        <f t="shared" si="66"/>
        <v>238</v>
      </c>
    </row>
    <row r="145" spans="1:33" x14ac:dyDescent="0.25">
      <c r="A145" s="23" t="s">
        <v>194</v>
      </c>
      <c r="B145" s="23" t="s">
        <v>364</v>
      </c>
      <c r="C145" s="23" t="s">
        <v>220</v>
      </c>
      <c r="D145" s="23" t="s">
        <v>216</v>
      </c>
      <c r="E145" s="23"/>
      <c r="F145" s="23" t="s">
        <v>31</v>
      </c>
      <c r="G145" s="23" t="s">
        <v>0</v>
      </c>
      <c r="H145" s="23" t="s">
        <v>44</v>
      </c>
      <c r="I145" s="24">
        <v>42341</v>
      </c>
      <c r="J145" s="24">
        <v>42348</v>
      </c>
      <c r="K145" s="24"/>
      <c r="L145" s="25">
        <v>119</v>
      </c>
      <c r="M145" s="26"/>
      <c r="N145" s="27">
        <f t="shared" si="67"/>
        <v>42348</v>
      </c>
      <c r="O145" s="27">
        <f t="shared" si="68"/>
        <v>42643</v>
      </c>
      <c r="P145" s="32">
        <f t="shared" si="56"/>
        <v>295</v>
      </c>
      <c r="Q145" s="31" t="str">
        <f t="shared" si="57"/>
        <v/>
      </c>
      <c r="R145" s="31" t="str">
        <f t="shared" si="58"/>
        <v/>
      </c>
      <c r="S145" s="28">
        <f>IF(A145="","",IF(I145&gt;DATE(2006,1,1),VLOOKUP(L145,'Barème TVS 1'!B:C,2),VLOOKUP(M145,'Barème TVS 3'!B:C,2)))</f>
        <v>4</v>
      </c>
      <c r="T145" s="28">
        <f>IF(A145="","",IF(K145&gt;0,0,IF(H145="Diesel et assimilé",VLOOKUP(I145,'Barème TVS 4'!B:D,3),IF(H145="Essence et assimilé",VLOOKUP(I145,'Barème TVS 4'!B:D,2),0))))</f>
        <v>40</v>
      </c>
      <c r="U145" s="29" t="str">
        <f t="shared" si="69"/>
        <v>Partiel</v>
      </c>
      <c r="V145" s="29">
        <f t="shared" si="70"/>
        <v>1</v>
      </c>
      <c r="W145" s="29">
        <f t="shared" si="71"/>
        <v>1</v>
      </c>
      <c r="X145" s="29">
        <f t="shared" si="72"/>
        <v>1</v>
      </c>
      <c r="Y145" s="29">
        <f t="shared" si="59"/>
        <v>1</v>
      </c>
      <c r="Z145" s="29">
        <f t="shared" si="60"/>
        <v>3</v>
      </c>
      <c r="AA145" s="34">
        <f t="shared" si="61"/>
        <v>4</v>
      </c>
      <c r="AB145" s="29">
        <f t="shared" si="62"/>
        <v>0</v>
      </c>
      <c r="AC145" s="29">
        <f t="shared" si="63"/>
        <v>4</v>
      </c>
      <c r="AD145" s="30">
        <f t="shared" si="64"/>
        <v>4</v>
      </c>
      <c r="AE145" s="30">
        <f>IF(A145="","",IF(H145="Hybride",IF(L145&lt;110,IF(ROUND(((DATE(2015,9,30)-I145)/90),1)&lt;9,VLOOKUP(I145,'Trim Exonérés'!B:D,3),0),0),0))</f>
        <v>0</v>
      </c>
      <c r="AF145" s="30">
        <f t="shared" si="65"/>
        <v>4</v>
      </c>
      <c r="AG145" s="35">
        <f t="shared" si="66"/>
        <v>516</v>
      </c>
    </row>
    <row r="146" spans="1:33" x14ac:dyDescent="0.25">
      <c r="A146" s="23" t="s">
        <v>193</v>
      </c>
      <c r="B146" s="23" t="s">
        <v>363</v>
      </c>
      <c r="C146" s="23" t="s">
        <v>220</v>
      </c>
      <c r="D146" s="23" t="s">
        <v>216</v>
      </c>
      <c r="E146" s="23"/>
      <c r="F146" s="23" t="s">
        <v>31</v>
      </c>
      <c r="G146" s="23" t="s">
        <v>0</v>
      </c>
      <c r="H146" s="23" t="s">
        <v>44</v>
      </c>
      <c r="I146" s="24">
        <v>42350</v>
      </c>
      <c r="J146" s="24">
        <v>42355</v>
      </c>
      <c r="K146" s="24"/>
      <c r="L146" s="25">
        <v>139</v>
      </c>
      <c r="M146" s="26"/>
      <c r="N146" s="27">
        <f t="shared" si="67"/>
        <v>42355</v>
      </c>
      <c r="O146" s="27">
        <f t="shared" si="68"/>
        <v>42643</v>
      </c>
      <c r="P146" s="32">
        <f t="shared" si="56"/>
        <v>288</v>
      </c>
      <c r="Q146" s="31" t="str">
        <f t="shared" si="57"/>
        <v/>
      </c>
      <c r="R146" s="31" t="str">
        <f t="shared" si="58"/>
        <v/>
      </c>
      <c r="S146" s="28">
        <f>IF(A146="","",IF(I146&gt;DATE(2006,1,1),VLOOKUP(L146,'Barème TVS 1'!B:C,2),VLOOKUP(M146,'Barème TVS 3'!B:C,2)))</f>
        <v>5.5</v>
      </c>
      <c r="T146" s="28">
        <f>IF(A146="","",IF(K146&gt;0,0,IF(H146="Diesel et assimilé",VLOOKUP(I146,'Barème TVS 4'!B:D,3),IF(H146="Essence et assimilé",VLOOKUP(I146,'Barème TVS 4'!B:D,2),0))))</f>
        <v>40</v>
      </c>
      <c r="U146" s="29" t="str">
        <f t="shared" si="69"/>
        <v>Partiel</v>
      </c>
      <c r="V146" s="29">
        <f t="shared" si="70"/>
        <v>1</v>
      </c>
      <c r="W146" s="29">
        <f t="shared" si="71"/>
        <v>1</v>
      </c>
      <c r="X146" s="29">
        <f t="shared" si="72"/>
        <v>1</v>
      </c>
      <c r="Y146" s="29">
        <f t="shared" si="59"/>
        <v>1</v>
      </c>
      <c r="Z146" s="29">
        <f t="shared" si="60"/>
        <v>3</v>
      </c>
      <c r="AA146" s="34">
        <f t="shared" si="61"/>
        <v>4</v>
      </c>
      <c r="AB146" s="29">
        <f t="shared" si="62"/>
        <v>0</v>
      </c>
      <c r="AC146" s="29">
        <f t="shared" si="63"/>
        <v>4</v>
      </c>
      <c r="AD146" s="30">
        <f t="shared" si="64"/>
        <v>4</v>
      </c>
      <c r="AE146" s="30">
        <f>IF(A146="","",IF(H146="Hybride",IF(L146&lt;110,IF(ROUND(((DATE(2015,9,30)-I146)/90),1)&lt;9,VLOOKUP(I146,'Trim Exonérés'!B:D,3),0),0),0))</f>
        <v>0</v>
      </c>
      <c r="AF146" s="30">
        <f t="shared" si="65"/>
        <v>4</v>
      </c>
      <c r="AG146" s="35">
        <f t="shared" si="66"/>
        <v>804.5</v>
      </c>
    </row>
    <row r="147" spans="1:33" x14ac:dyDescent="0.25">
      <c r="A147" s="23" t="s">
        <v>195</v>
      </c>
      <c r="B147" s="23" t="s">
        <v>225</v>
      </c>
      <c r="C147" s="23" t="s">
        <v>220</v>
      </c>
      <c r="D147" s="23" t="s">
        <v>215</v>
      </c>
      <c r="E147" s="23" t="s">
        <v>55</v>
      </c>
      <c r="F147" s="23" t="s">
        <v>31</v>
      </c>
      <c r="G147" s="23" t="s">
        <v>0</v>
      </c>
      <c r="H147" s="23" t="s">
        <v>44</v>
      </c>
      <c r="I147" s="24">
        <v>42390</v>
      </c>
      <c r="J147" s="24">
        <v>42402</v>
      </c>
      <c r="K147" s="24"/>
      <c r="L147" s="25">
        <v>104</v>
      </c>
      <c r="M147" s="26"/>
      <c r="N147" s="27">
        <f t="shared" si="67"/>
        <v>42402</v>
      </c>
      <c r="O147" s="27">
        <f t="shared" si="68"/>
        <v>42643</v>
      </c>
      <c r="P147" s="32">
        <f t="shared" si="56"/>
        <v>241</v>
      </c>
      <c r="Q147" s="31">
        <f t="shared" si="57"/>
        <v>126</v>
      </c>
      <c r="R147" s="31">
        <f t="shared" si="58"/>
        <v>3</v>
      </c>
      <c r="S147" s="28">
        <f>IF(A147="","",IF(I147&gt;DATE(2006,1,1),VLOOKUP(L147,'Barème TVS 1'!B:C,2),VLOOKUP(M147,'Barème TVS 3'!B:C,2)))</f>
        <v>4</v>
      </c>
      <c r="T147" s="28">
        <f>IF(A147="","",IF(K147&gt;0,0,IF(H147="Diesel et assimilé",VLOOKUP(I147,'Barème TVS 4'!B:D,3),IF(H147="Essence et assimilé",VLOOKUP(I147,'Barème TVS 4'!B:D,2),0))))</f>
        <v>40</v>
      </c>
      <c r="U147" s="29">
        <f t="shared" si="69"/>
        <v>0</v>
      </c>
      <c r="V147" s="29" t="str">
        <f t="shared" si="70"/>
        <v>Partiel</v>
      </c>
      <c r="W147" s="29">
        <f t="shared" si="71"/>
        <v>1</v>
      </c>
      <c r="X147" s="29">
        <f t="shared" si="72"/>
        <v>1</v>
      </c>
      <c r="Y147" s="29">
        <f t="shared" si="59"/>
        <v>1</v>
      </c>
      <c r="Z147" s="29">
        <f t="shared" si="60"/>
        <v>2</v>
      </c>
      <c r="AA147" s="34">
        <f t="shared" si="61"/>
        <v>3</v>
      </c>
      <c r="AB147" s="29">
        <f t="shared" si="62"/>
        <v>1</v>
      </c>
      <c r="AC147" s="29">
        <f t="shared" si="63"/>
        <v>2</v>
      </c>
      <c r="AD147" s="30">
        <f t="shared" si="64"/>
        <v>2</v>
      </c>
      <c r="AE147" s="30">
        <f>IF(A147="","",IF(H147="Hybride",IF(L147&lt;110,IF(ROUND(((DATE(2015,9,30)-I147)/90),1)&lt;9,VLOOKUP(I147,'Trim Exonérés'!B:D,3),0),0),0))</f>
        <v>0</v>
      </c>
      <c r="AF147" s="30">
        <f t="shared" si="65"/>
        <v>2</v>
      </c>
      <c r="AG147" s="35">
        <f t="shared" si="66"/>
        <v>228</v>
      </c>
    </row>
    <row r="148" spans="1:33" x14ac:dyDescent="0.25">
      <c r="A148" s="23" t="s">
        <v>196</v>
      </c>
      <c r="B148" s="23" t="s">
        <v>230</v>
      </c>
      <c r="C148" s="23" t="s">
        <v>220</v>
      </c>
      <c r="D148" s="23" t="s">
        <v>215</v>
      </c>
      <c r="E148" s="23" t="s">
        <v>60</v>
      </c>
      <c r="F148" s="23" t="s">
        <v>31</v>
      </c>
      <c r="G148" s="23" t="s">
        <v>0</v>
      </c>
      <c r="H148" s="23" t="s">
        <v>44</v>
      </c>
      <c r="I148" s="24">
        <v>42390</v>
      </c>
      <c r="J148" s="24">
        <v>42397</v>
      </c>
      <c r="K148" s="24"/>
      <c r="L148" s="25">
        <v>121</v>
      </c>
      <c r="M148" s="26"/>
      <c r="N148" s="27">
        <f t="shared" si="67"/>
        <v>42397</v>
      </c>
      <c r="O148" s="27">
        <f t="shared" si="68"/>
        <v>42643</v>
      </c>
      <c r="P148" s="32">
        <f t="shared" si="56"/>
        <v>246</v>
      </c>
      <c r="Q148" s="31">
        <f t="shared" si="57"/>
        <v>70</v>
      </c>
      <c r="R148" s="31">
        <f t="shared" si="58"/>
        <v>0</v>
      </c>
      <c r="S148" s="28">
        <f>IF(A148="","",IF(I148&gt;DATE(2006,1,1),VLOOKUP(L148,'Barème TVS 1'!B:C,2),VLOOKUP(M148,'Barème TVS 3'!B:C,2)))</f>
        <v>5.5</v>
      </c>
      <c r="T148" s="28">
        <f>IF(A148="","",IF(K148&gt;0,0,IF(H148="Diesel et assimilé",VLOOKUP(I148,'Barème TVS 4'!B:D,3),IF(H148="Essence et assimilé",VLOOKUP(I148,'Barème TVS 4'!B:D,2),0))))</f>
        <v>40</v>
      </c>
      <c r="U148" s="29">
        <f t="shared" si="69"/>
        <v>0</v>
      </c>
      <c r="V148" s="29" t="str">
        <f t="shared" si="70"/>
        <v>Partiel</v>
      </c>
      <c r="W148" s="29">
        <f t="shared" si="71"/>
        <v>1</v>
      </c>
      <c r="X148" s="29">
        <f t="shared" si="72"/>
        <v>1</v>
      </c>
      <c r="Y148" s="29">
        <f t="shared" si="59"/>
        <v>1</v>
      </c>
      <c r="Z148" s="29">
        <f t="shared" si="60"/>
        <v>2</v>
      </c>
      <c r="AA148" s="34">
        <f t="shared" si="61"/>
        <v>3</v>
      </c>
      <c r="AB148" s="29">
        <f t="shared" si="62"/>
        <v>0</v>
      </c>
      <c r="AC148" s="29">
        <f t="shared" si="63"/>
        <v>3</v>
      </c>
      <c r="AD148" s="30">
        <f t="shared" si="64"/>
        <v>3</v>
      </c>
      <c r="AE148" s="30">
        <f>IF(A148="","",IF(H148="Hybride",IF(L148&lt;110,IF(ROUND(((DATE(2015,9,30)-I148)/90),1)&lt;9,VLOOKUP(I148,'Trim Exonérés'!B:D,3),0),0),0))</f>
        <v>0</v>
      </c>
      <c r="AF148" s="30">
        <f t="shared" si="65"/>
        <v>3</v>
      </c>
      <c r="AG148" s="35">
        <f t="shared" si="66"/>
        <v>529.125</v>
      </c>
    </row>
    <row r="149" spans="1:33" x14ac:dyDescent="0.25">
      <c r="A149" s="23" t="s">
        <v>197</v>
      </c>
      <c r="B149" s="23" t="s">
        <v>238</v>
      </c>
      <c r="C149" s="23" t="s">
        <v>220</v>
      </c>
      <c r="D149" s="23" t="s">
        <v>215</v>
      </c>
      <c r="E149" s="23" t="s">
        <v>68</v>
      </c>
      <c r="F149" s="23" t="s">
        <v>31</v>
      </c>
      <c r="G149" s="23" t="s">
        <v>0</v>
      </c>
      <c r="H149" s="23" t="s">
        <v>44</v>
      </c>
      <c r="I149" s="24">
        <v>42433</v>
      </c>
      <c r="J149" s="24">
        <v>42448</v>
      </c>
      <c r="K149" s="24"/>
      <c r="L149" s="25">
        <v>98</v>
      </c>
      <c r="M149" s="26"/>
      <c r="N149" s="27">
        <f t="shared" si="67"/>
        <v>42448</v>
      </c>
      <c r="O149" s="27">
        <f t="shared" si="68"/>
        <v>42643</v>
      </c>
      <c r="P149" s="32">
        <f t="shared" si="56"/>
        <v>195</v>
      </c>
      <c r="Q149" s="31">
        <f t="shared" si="57"/>
        <v>172</v>
      </c>
      <c r="R149" s="31">
        <f t="shared" si="58"/>
        <v>0</v>
      </c>
      <c r="S149" s="28">
        <f>IF(A149="","",IF(I149&gt;DATE(2006,1,1),VLOOKUP(L149,'Barème TVS 1'!B:C,2),VLOOKUP(M149,'Barème TVS 3'!B:C,2)))</f>
        <v>2</v>
      </c>
      <c r="T149" s="28">
        <f>IF(A149="","",IF(K149&gt;0,0,IF(H149="Diesel et assimilé",VLOOKUP(I149,'Barème TVS 4'!B:D,3),IF(H149="Essence et assimilé",VLOOKUP(I149,'Barème TVS 4'!B:D,2),0))))</f>
        <v>40</v>
      </c>
      <c r="U149" s="29">
        <f t="shared" si="69"/>
        <v>0</v>
      </c>
      <c r="V149" s="29" t="str">
        <f t="shared" si="70"/>
        <v>Partiel</v>
      </c>
      <c r="W149" s="29">
        <f t="shared" si="71"/>
        <v>1</v>
      </c>
      <c r="X149" s="29">
        <f t="shared" si="72"/>
        <v>1</v>
      </c>
      <c r="Y149" s="29">
        <f t="shared" si="59"/>
        <v>1</v>
      </c>
      <c r="Z149" s="29">
        <f t="shared" si="60"/>
        <v>2</v>
      </c>
      <c r="AA149" s="34">
        <f t="shared" si="61"/>
        <v>3</v>
      </c>
      <c r="AB149" s="29">
        <f t="shared" si="62"/>
        <v>1</v>
      </c>
      <c r="AC149" s="29">
        <f t="shared" si="63"/>
        <v>2</v>
      </c>
      <c r="AD149" s="30">
        <f t="shared" si="64"/>
        <v>2</v>
      </c>
      <c r="AE149" s="30">
        <f>IF(A149="","",IF(H149="Hybride",IF(L149&lt;110,IF(ROUND(((DATE(2015,9,30)-I149)/90),1)&lt;9,VLOOKUP(I149,'Trim Exonérés'!B:D,3),0),0),0))</f>
        <v>0</v>
      </c>
      <c r="AF149" s="30">
        <f t="shared" si="65"/>
        <v>2</v>
      </c>
      <c r="AG149" s="35">
        <f t="shared" si="66"/>
        <v>118</v>
      </c>
    </row>
    <row r="150" spans="1:33" x14ac:dyDescent="0.25">
      <c r="A150" s="23" t="s">
        <v>198</v>
      </c>
      <c r="B150" s="23" t="s">
        <v>227</v>
      </c>
      <c r="C150" s="23" t="s">
        <v>220</v>
      </c>
      <c r="D150" s="23" t="s">
        <v>215</v>
      </c>
      <c r="E150" s="23" t="s">
        <v>57</v>
      </c>
      <c r="F150" s="23" t="s">
        <v>31</v>
      </c>
      <c r="G150" s="23" t="s">
        <v>0</v>
      </c>
      <c r="H150" s="23" t="s">
        <v>44</v>
      </c>
      <c r="I150" s="24">
        <v>42443</v>
      </c>
      <c r="J150" s="24">
        <v>42458</v>
      </c>
      <c r="K150" s="24"/>
      <c r="L150" s="25">
        <v>156</v>
      </c>
      <c r="M150" s="26"/>
      <c r="N150" s="27">
        <f t="shared" si="67"/>
        <v>42458</v>
      </c>
      <c r="O150" s="27">
        <f t="shared" si="68"/>
        <v>42643</v>
      </c>
      <c r="P150" s="32">
        <f t="shared" si="56"/>
        <v>185</v>
      </c>
      <c r="Q150" s="31">
        <f t="shared" si="57"/>
        <v>143</v>
      </c>
      <c r="R150" s="31">
        <f t="shared" si="58"/>
        <v>0</v>
      </c>
      <c r="S150" s="28">
        <f>IF(A150="","",IF(I150&gt;DATE(2006,1,1),VLOOKUP(L150,'Barème TVS 1'!B:C,2),VLOOKUP(M150,'Barème TVS 3'!B:C,2)))</f>
        <v>11.5</v>
      </c>
      <c r="T150" s="28">
        <f>IF(A150="","",IF(K150&gt;0,0,IF(H150="Diesel et assimilé",VLOOKUP(I150,'Barème TVS 4'!B:D,3),IF(H150="Essence et assimilé",VLOOKUP(I150,'Barème TVS 4'!B:D,2),0))))</f>
        <v>40</v>
      </c>
      <c r="U150" s="29">
        <f t="shared" si="69"/>
        <v>0</v>
      </c>
      <c r="V150" s="29" t="str">
        <f t="shared" si="70"/>
        <v>Partiel</v>
      </c>
      <c r="W150" s="29">
        <f t="shared" si="71"/>
        <v>1</v>
      </c>
      <c r="X150" s="29">
        <f t="shared" si="72"/>
        <v>1</v>
      </c>
      <c r="Y150" s="29">
        <f t="shared" si="59"/>
        <v>1</v>
      </c>
      <c r="Z150" s="29">
        <f t="shared" si="60"/>
        <v>2</v>
      </c>
      <c r="AA150" s="34">
        <f t="shared" si="61"/>
        <v>3</v>
      </c>
      <c r="AB150" s="29">
        <f t="shared" si="62"/>
        <v>0</v>
      </c>
      <c r="AC150" s="29">
        <f t="shared" si="63"/>
        <v>3</v>
      </c>
      <c r="AD150" s="30">
        <f t="shared" si="64"/>
        <v>3</v>
      </c>
      <c r="AE150" s="30">
        <f>IF(A150="","",IF(H150="Hybride",IF(L150&lt;110,IF(ROUND(((DATE(2015,9,30)-I150)/90),1)&lt;9,VLOOKUP(I150,'Trim Exonérés'!B:D,3),0),0),0))</f>
        <v>0</v>
      </c>
      <c r="AF150" s="30">
        <f t="shared" si="65"/>
        <v>3</v>
      </c>
      <c r="AG150" s="35">
        <f t="shared" si="66"/>
        <v>1375.5</v>
      </c>
    </row>
    <row r="151" spans="1:33" x14ac:dyDescent="0.25">
      <c r="A151" s="23" t="s">
        <v>199</v>
      </c>
      <c r="B151" s="23" t="s">
        <v>229</v>
      </c>
      <c r="C151" s="23" t="s">
        <v>220</v>
      </c>
      <c r="D151" s="23" t="s">
        <v>215</v>
      </c>
      <c r="E151" s="23" t="s">
        <v>59</v>
      </c>
      <c r="F151" s="23" t="s">
        <v>31</v>
      </c>
      <c r="G151" s="23" t="s">
        <v>0</v>
      </c>
      <c r="H151" s="23" t="s">
        <v>44</v>
      </c>
      <c r="I151" s="24">
        <v>42414</v>
      </c>
      <c r="J151" s="24">
        <v>42457</v>
      </c>
      <c r="K151" s="24"/>
      <c r="L151" s="25">
        <v>135</v>
      </c>
      <c r="M151" s="26"/>
      <c r="N151" s="27">
        <f t="shared" si="67"/>
        <v>42457</v>
      </c>
      <c r="O151" s="27">
        <f t="shared" si="68"/>
        <v>42643</v>
      </c>
      <c r="P151" s="32">
        <f t="shared" si="56"/>
        <v>186</v>
      </c>
      <c r="Q151" s="31">
        <f t="shared" si="57"/>
        <v>172</v>
      </c>
      <c r="R151" s="31">
        <f t="shared" si="58"/>
        <v>0</v>
      </c>
      <c r="S151" s="28">
        <f>IF(A151="","",IF(I151&gt;DATE(2006,1,1),VLOOKUP(L151,'Barème TVS 1'!B:C,2),VLOOKUP(M151,'Barème TVS 3'!B:C,2)))</f>
        <v>5.5</v>
      </c>
      <c r="T151" s="28">
        <f>IF(A151="","",IF(K151&gt;0,0,IF(H151="Diesel et assimilé",VLOOKUP(I151,'Barème TVS 4'!B:D,3),IF(H151="Essence et assimilé",VLOOKUP(I151,'Barème TVS 4'!B:D,2),0))))</f>
        <v>40</v>
      </c>
      <c r="U151" s="29">
        <f t="shared" si="69"/>
        <v>0</v>
      </c>
      <c r="V151" s="29" t="str">
        <f t="shared" si="70"/>
        <v>Partiel</v>
      </c>
      <c r="W151" s="29">
        <f t="shared" si="71"/>
        <v>1</v>
      </c>
      <c r="X151" s="29">
        <f t="shared" si="72"/>
        <v>1</v>
      </c>
      <c r="Y151" s="29">
        <f t="shared" si="59"/>
        <v>1</v>
      </c>
      <c r="Z151" s="29">
        <f t="shared" si="60"/>
        <v>2</v>
      </c>
      <c r="AA151" s="34">
        <f t="shared" si="61"/>
        <v>3</v>
      </c>
      <c r="AB151" s="29">
        <f t="shared" si="62"/>
        <v>1</v>
      </c>
      <c r="AC151" s="29">
        <f t="shared" si="63"/>
        <v>2</v>
      </c>
      <c r="AD151" s="30">
        <f t="shared" si="64"/>
        <v>2</v>
      </c>
      <c r="AE151" s="30">
        <f>IF(A151="","",IF(H151="Hybride",IF(L151&lt;110,IF(ROUND(((DATE(2015,9,30)-I151)/90),1)&lt;9,VLOOKUP(I151,'Trim Exonérés'!B:D,3),0),0),0))</f>
        <v>0</v>
      </c>
      <c r="AF151" s="30">
        <f t="shared" si="65"/>
        <v>2</v>
      </c>
      <c r="AG151" s="35">
        <f t="shared" si="66"/>
        <v>391.25</v>
      </c>
    </row>
    <row r="152" spans="1:33" x14ac:dyDescent="0.25">
      <c r="A152" s="23" t="s">
        <v>200</v>
      </c>
      <c r="B152" s="23" t="s">
        <v>245</v>
      </c>
      <c r="C152" s="23" t="s">
        <v>220</v>
      </c>
      <c r="D152" s="23" t="s">
        <v>215</v>
      </c>
      <c r="E152" s="23" t="s">
        <v>75</v>
      </c>
      <c r="F152" s="23" t="s">
        <v>31</v>
      </c>
      <c r="G152" s="23" t="s">
        <v>0</v>
      </c>
      <c r="H152" s="23" t="s">
        <v>44</v>
      </c>
      <c r="I152" s="24">
        <v>42454</v>
      </c>
      <c r="J152" s="24">
        <v>42464</v>
      </c>
      <c r="K152" s="24"/>
      <c r="L152" s="25">
        <v>125</v>
      </c>
      <c r="M152" s="26"/>
      <c r="N152" s="27">
        <f t="shared" si="67"/>
        <v>42464</v>
      </c>
      <c r="O152" s="27">
        <f t="shared" si="68"/>
        <v>42643</v>
      </c>
      <c r="P152" s="32">
        <f t="shared" si="56"/>
        <v>179</v>
      </c>
      <c r="Q152" s="31">
        <f t="shared" si="57"/>
        <v>139</v>
      </c>
      <c r="R152" s="31">
        <f t="shared" si="58"/>
        <v>0</v>
      </c>
      <c r="S152" s="28">
        <f>IF(A152="","",IF(I152&gt;DATE(2006,1,1),VLOOKUP(L152,'Barème TVS 1'!B:C,2),VLOOKUP(M152,'Barème TVS 3'!B:C,2)))</f>
        <v>5.5</v>
      </c>
      <c r="T152" s="28">
        <f>IF(A152="","",IF(K152&gt;0,0,IF(H152="Diesel et assimilé",VLOOKUP(I152,'Barème TVS 4'!B:D,3),IF(H152="Essence et assimilé",VLOOKUP(I152,'Barème TVS 4'!B:D,2),0))))</f>
        <v>40</v>
      </c>
      <c r="U152" s="29">
        <f t="shared" si="69"/>
        <v>0</v>
      </c>
      <c r="V152" s="29">
        <f t="shared" si="70"/>
        <v>0</v>
      </c>
      <c r="W152" s="29" t="str">
        <f t="shared" si="71"/>
        <v>Partiel</v>
      </c>
      <c r="X152" s="29">
        <f t="shared" si="72"/>
        <v>1</v>
      </c>
      <c r="Y152" s="29">
        <f t="shared" si="59"/>
        <v>1</v>
      </c>
      <c r="Z152" s="29">
        <f t="shared" si="60"/>
        <v>1</v>
      </c>
      <c r="AA152" s="34">
        <f t="shared" si="61"/>
        <v>2</v>
      </c>
      <c r="AB152" s="29">
        <f t="shared" si="62"/>
        <v>1</v>
      </c>
      <c r="AC152" s="29">
        <f t="shared" si="63"/>
        <v>1</v>
      </c>
      <c r="AD152" s="30">
        <f t="shared" si="64"/>
        <v>1</v>
      </c>
      <c r="AE152" s="30">
        <f>IF(A152="","",IF(H152="Hybride",IF(L152&lt;110,IF(ROUND(((DATE(2015,9,30)-I152)/90),1)&lt;9,VLOOKUP(I152,'Trim Exonérés'!B:D,3),0),0),0))</f>
        <v>0</v>
      </c>
      <c r="AF152" s="30">
        <f t="shared" si="65"/>
        <v>1</v>
      </c>
      <c r="AG152" s="35">
        <f t="shared" si="66"/>
        <v>181.875</v>
      </c>
    </row>
    <row r="153" spans="1:33" x14ac:dyDescent="0.25">
      <c r="A153" s="23" t="s">
        <v>201</v>
      </c>
      <c r="B153" s="23" t="s">
        <v>222</v>
      </c>
      <c r="C153" s="23" t="s">
        <v>220</v>
      </c>
      <c r="D153" s="23" t="s">
        <v>215</v>
      </c>
      <c r="E153" s="23" t="s">
        <v>52</v>
      </c>
      <c r="F153" s="23" t="s">
        <v>31</v>
      </c>
      <c r="G153" s="23" t="s">
        <v>0</v>
      </c>
      <c r="H153" s="23" t="s">
        <v>44</v>
      </c>
      <c r="I153" s="24">
        <v>42447</v>
      </c>
      <c r="J153" s="24">
        <v>42465</v>
      </c>
      <c r="K153" s="24"/>
      <c r="L153" s="25">
        <v>116</v>
      </c>
      <c r="M153" s="26"/>
      <c r="N153" s="27">
        <f t="shared" si="67"/>
        <v>42465</v>
      </c>
      <c r="O153" s="27">
        <f t="shared" si="68"/>
        <v>42643</v>
      </c>
      <c r="P153" s="32">
        <f t="shared" si="56"/>
        <v>178</v>
      </c>
      <c r="Q153" s="31">
        <f t="shared" si="57"/>
        <v>134</v>
      </c>
      <c r="R153" s="31">
        <f t="shared" si="58"/>
        <v>0</v>
      </c>
      <c r="S153" s="28">
        <f>IF(A153="","",IF(I153&gt;DATE(2006,1,1),VLOOKUP(L153,'Barème TVS 1'!B:C,2),VLOOKUP(M153,'Barème TVS 3'!B:C,2)))</f>
        <v>4</v>
      </c>
      <c r="T153" s="28">
        <f>IF(A153="","",IF(K153&gt;0,0,IF(H153="Diesel et assimilé",VLOOKUP(I153,'Barème TVS 4'!B:D,3),IF(H153="Essence et assimilé",VLOOKUP(I153,'Barème TVS 4'!B:D,2),0))))</f>
        <v>40</v>
      </c>
      <c r="U153" s="29">
        <f t="shared" si="69"/>
        <v>0</v>
      </c>
      <c r="V153" s="29">
        <f t="shared" si="70"/>
        <v>0</v>
      </c>
      <c r="W153" s="29" t="str">
        <f t="shared" si="71"/>
        <v>Partiel</v>
      </c>
      <c r="X153" s="29">
        <f t="shared" si="72"/>
        <v>1</v>
      </c>
      <c r="Y153" s="29">
        <f t="shared" si="59"/>
        <v>1</v>
      </c>
      <c r="Z153" s="29">
        <f t="shared" si="60"/>
        <v>1</v>
      </c>
      <c r="AA153" s="34">
        <f t="shared" si="61"/>
        <v>2</v>
      </c>
      <c r="AB153" s="29">
        <f t="shared" si="62"/>
        <v>1</v>
      </c>
      <c r="AC153" s="29">
        <f t="shared" si="63"/>
        <v>1</v>
      </c>
      <c r="AD153" s="30">
        <f t="shared" si="64"/>
        <v>1</v>
      </c>
      <c r="AE153" s="30">
        <f>IF(A153="","",IF(H153="Hybride",IF(L153&lt;110,IF(ROUND(((DATE(2015,9,30)-I153)/90),1)&lt;9,VLOOKUP(I153,'Trim Exonérés'!B:D,3),0),0),0))</f>
        <v>0</v>
      </c>
      <c r="AF153" s="30">
        <f t="shared" si="65"/>
        <v>1</v>
      </c>
      <c r="AG153" s="35">
        <f t="shared" si="66"/>
        <v>126</v>
      </c>
    </row>
    <row r="154" spans="1:33" x14ac:dyDescent="0.25">
      <c r="A154" s="23" t="s">
        <v>202</v>
      </c>
      <c r="B154" s="23" t="s">
        <v>221</v>
      </c>
      <c r="C154" s="23" t="s">
        <v>220</v>
      </c>
      <c r="D154" s="23" t="s">
        <v>215</v>
      </c>
      <c r="E154" s="23" t="s">
        <v>51</v>
      </c>
      <c r="F154" s="23" t="s">
        <v>31</v>
      </c>
      <c r="G154" s="23" t="s">
        <v>0</v>
      </c>
      <c r="H154" s="23" t="s">
        <v>44</v>
      </c>
      <c r="I154" s="24">
        <v>42462</v>
      </c>
      <c r="J154" s="24">
        <v>42469</v>
      </c>
      <c r="K154" s="24"/>
      <c r="L154" s="25">
        <v>99</v>
      </c>
      <c r="M154" s="26"/>
      <c r="N154" s="27">
        <f t="shared" si="67"/>
        <v>42469</v>
      </c>
      <c r="O154" s="27">
        <f t="shared" si="68"/>
        <v>42643</v>
      </c>
      <c r="P154" s="32">
        <f t="shared" si="56"/>
        <v>174</v>
      </c>
      <c r="Q154" s="31">
        <f t="shared" si="57"/>
        <v>137</v>
      </c>
      <c r="R154" s="31">
        <f t="shared" si="58"/>
        <v>0</v>
      </c>
      <c r="S154" s="28">
        <f>IF(A154="","",IF(I154&gt;DATE(2006,1,1),VLOOKUP(L154,'Barème TVS 1'!B:C,2),VLOOKUP(M154,'Barème TVS 3'!B:C,2)))</f>
        <v>2</v>
      </c>
      <c r="T154" s="28">
        <f>IF(A154="","",IF(K154&gt;0,0,IF(H154="Diesel et assimilé",VLOOKUP(I154,'Barème TVS 4'!B:D,3),IF(H154="Essence et assimilé",VLOOKUP(I154,'Barème TVS 4'!B:D,2),0))))</f>
        <v>40</v>
      </c>
      <c r="U154" s="29">
        <f t="shared" si="69"/>
        <v>0</v>
      </c>
      <c r="V154" s="29">
        <f t="shared" si="70"/>
        <v>0</v>
      </c>
      <c r="W154" s="29" t="str">
        <f t="shared" si="71"/>
        <v>Partiel</v>
      </c>
      <c r="X154" s="29">
        <f t="shared" si="72"/>
        <v>1</v>
      </c>
      <c r="Y154" s="29">
        <f t="shared" si="59"/>
        <v>1</v>
      </c>
      <c r="Z154" s="29">
        <f t="shared" si="60"/>
        <v>1</v>
      </c>
      <c r="AA154" s="34">
        <f t="shared" si="61"/>
        <v>2</v>
      </c>
      <c r="AB154" s="29">
        <f t="shared" si="62"/>
        <v>1</v>
      </c>
      <c r="AC154" s="29">
        <f t="shared" si="63"/>
        <v>1</v>
      </c>
      <c r="AD154" s="30">
        <f t="shared" si="64"/>
        <v>1</v>
      </c>
      <c r="AE154" s="30">
        <f>IF(A154="","",IF(H154="Hybride",IF(L154&lt;110,IF(ROUND(((DATE(2015,9,30)-I154)/90),1)&lt;9,VLOOKUP(I154,'Trim Exonérés'!B:D,3),0),0),0))</f>
        <v>0</v>
      </c>
      <c r="AF154" s="30">
        <f t="shared" si="65"/>
        <v>1</v>
      </c>
      <c r="AG154" s="35">
        <f t="shared" si="66"/>
        <v>59.5</v>
      </c>
    </row>
    <row r="155" spans="1:33" x14ac:dyDescent="0.25">
      <c r="A155" s="23" t="s">
        <v>203</v>
      </c>
      <c r="B155" s="23" t="s">
        <v>224</v>
      </c>
      <c r="C155" s="23" t="s">
        <v>220</v>
      </c>
      <c r="D155" s="23" t="s">
        <v>215</v>
      </c>
      <c r="E155" s="23" t="s">
        <v>54</v>
      </c>
      <c r="F155" s="23" t="s">
        <v>31</v>
      </c>
      <c r="G155" s="23" t="s">
        <v>0</v>
      </c>
      <c r="H155" s="23" t="s">
        <v>44</v>
      </c>
      <c r="I155" s="24">
        <v>42457</v>
      </c>
      <c r="J155" s="24">
        <v>42472</v>
      </c>
      <c r="K155" s="24"/>
      <c r="L155" s="25">
        <v>105</v>
      </c>
      <c r="M155" s="26"/>
      <c r="N155" s="27">
        <f t="shared" si="67"/>
        <v>42472</v>
      </c>
      <c r="O155" s="27">
        <f t="shared" si="68"/>
        <v>42643</v>
      </c>
      <c r="P155" s="32">
        <f t="shared" si="56"/>
        <v>171</v>
      </c>
      <c r="Q155" s="31">
        <f t="shared" si="57"/>
        <v>143</v>
      </c>
      <c r="R155" s="31">
        <f t="shared" si="58"/>
        <v>0</v>
      </c>
      <c r="S155" s="28">
        <f>IF(A155="","",IF(I155&gt;DATE(2006,1,1),VLOOKUP(L155,'Barème TVS 1'!B:C,2),VLOOKUP(M155,'Barème TVS 3'!B:C,2)))</f>
        <v>4</v>
      </c>
      <c r="T155" s="28">
        <f>IF(A155="","",IF(K155&gt;0,0,IF(H155="Diesel et assimilé",VLOOKUP(I155,'Barème TVS 4'!B:D,3),IF(H155="Essence et assimilé",VLOOKUP(I155,'Barème TVS 4'!B:D,2),0))))</f>
        <v>40</v>
      </c>
      <c r="U155" s="29">
        <f t="shared" si="69"/>
        <v>0</v>
      </c>
      <c r="V155" s="29">
        <f t="shared" si="70"/>
        <v>0</v>
      </c>
      <c r="W155" s="29" t="str">
        <f t="shared" si="71"/>
        <v>Partiel</v>
      </c>
      <c r="X155" s="29">
        <f t="shared" si="72"/>
        <v>1</v>
      </c>
      <c r="Y155" s="29">
        <f t="shared" si="59"/>
        <v>1</v>
      </c>
      <c r="Z155" s="29">
        <f t="shared" si="60"/>
        <v>1</v>
      </c>
      <c r="AA155" s="34">
        <f t="shared" si="61"/>
        <v>2</v>
      </c>
      <c r="AB155" s="29">
        <f t="shared" si="62"/>
        <v>1</v>
      </c>
      <c r="AC155" s="29">
        <f t="shared" si="63"/>
        <v>1</v>
      </c>
      <c r="AD155" s="30">
        <f t="shared" si="64"/>
        <v>1</v>
      </c>
      <c r="AE155" s="30">
        <f>IF(A155="","",IF(H155="Hybride",IF(L155&lt;110,IF(ROUND(((DATE(2015,9,30)-I155)/90),1)&lt;9,VLOOKUP(I155,'Trim Exonérés'!B:D,3),0),0),0))</f>
        <v>0</v>
      </c>
      <c r="AF155" s="30">
        <f t="shared" si="65"/>
        <v>1</v>
      </c>
      <c r="AG155" s="35">
        <f t="shared" si="66"/>
        <v>115</v>
      </c>
    </row>
    <row r="156" spans="1:33" x14ac:dyDescent="0.25">
      <c r="A156" s="23" t="s">
        <v>204</v>
      </c>
      <c r="B156" s="23" t="s">
        <v>226</v>
      </c>
      <c r="C156" s="23" t="s">
        <v>220</v>
      </c>
      <c r="D156" s="23" t="s">
        <v>215</v>
      </c>
      <c r="E156" s="23" t="s">
        <v>56</v>
      </c>
      <c r="F156" s="23" t="s">
        <v>31</v>
      </c>
      <c r="G156" s="23" t="s">
        <v>0</v>
      </c>
      <c r="H156" s="23" t="s">
        <v>44</v>
      </c>
      <c r="I156" s="24">
        <v>42455</v>
      </c>
      <c r="J156" s="24">
        <v>42478</v>
      </c>
      <c r="K156" s="24"/>
      <c r="L156" s="25">
        <v>115</v>
      </c>
      <c r="M156" s="26"/>
      <c r="N156" s="27">
        <f t="shared" si="67"/>
        <v>42478</v>
      </c>
      <c r="O156" s="27">
        <f t="shared" si="68"/>
        <v>42643</v>
      </c>
      <c r="P156" s="32">
        <f t="shared" si="56"/>
        <v>165</v>
      </c>
      <c r="Q156" s="31">
        <f t="shared" si="57"/>
        <v>135</v>
      </c>
      <c r="R156" s="31">
        <f t="shared" si="58"/>
        <v>30</v>
      </c>
      <c r="S156" s="28">
        <f>IF(A156="","",IF(I156&gt;DATE(2006,1,1),VLOOKUP(L156,'Barème TVS 1'!B:C,2),VLOOKUP(M156,'Barème TVS 3'!B:C,2)))</f>
        <v>4</v>
      </c>
      <c r="T156" s="28">
        <f>IF(A156="","",IF(K156&gt;0,0,IF(H156="Diesel et assimilé",VLOOKUP(I156,'Barème TVS 4'!B:D,3),IF(H156="Essence et assimilé",VLOOKUP(I156,'Barème TVS 4'!B:D,2),0))))</f>
        <v>40</v>
      </c>
      <c r="U156" s="29">
        <f t="shared" si="69"/>
        <v>0</v>
      </c>
      <c r="V156" s="29">
        <f t="shared" si="70"/>
        <v>0</v>
      </c>
      <c r="W156" s="29" t="str">
        <f t="shared" si="71"/>
        <v>Partiel</v>
      </c>
      <c r="X156" s="29">
        <f t="shared" si="72"/>
        <v>1</v>
      </c>
      <c r="Y156" s="29">
        <f t="shared" si="59"/>
        <v>1</v>
      </c>
      <c r="Z156" s="29">
        <f t="shared" si="60"/>
        <v>1</v>
      </c>
      <c r="AA156" s="34">
        <f t="shared" si="61"/>
        <v>2</v>
      </c>
      <c r="AB156" s="29">
        <f t="shared" si="62"/>
        <v>1</v>
      </c>
      <c r="AC156" s="29">
        <f t="shared" si="63"/>
        <v>1</v>
      </c>
      <c r="AD156" s="30">
        <f t="shared" si="64"/>
        <v>1</v>
      </c>
      <c r="AE156" s="30">
        <f>IF(A156="","",IF(H156="Hybride",IF(L156&lt;110,IF(ROUND(((DATE(2015,9,30)-I156)/90),1)&lt;9,VLOOKUP(I156,'Trim Exonérés'!B:D,3),0),0),0))</f>
        <v>0</v>
      </c>
      <c r="AF156" s="30">
        <f t="shared" si="65"/>
        <v>1</v>
      </c>
      <c r="AG156" s="35">
        <f t="shared" si="66"/>
        <v>125</v>
      </c>
    </row>
    <row r="157" spans="1:33" x14ac:dyDescent="0.25">
      <c r="A157" s="23" t="s">
        <v>205</v>
      </c>
      <c r="B157" s="23" t="s">
        <v>223</v>
      </c>
      <c r="C157" s="23" t="s">
        <v>220</v>
      </c>
      <c r="D157" s="23" t="s">
        <v>215</v>
      </c>
      <c r="E157" s="23" t="s">
        <v>53</v>
      </c>
      <c r="F157" s="23" t="s">
        <v>31</v>
      </c>
      <c r="G157" s="23" t="s">
        <v>0</v>
      </c>
      <c r="H157" s="23" t="s">
        <v>44</v>
      </c>
      <c r="I157" s="24">
        <v>42469</v>
      </c>
      <c r="J157" s="24">
        <v>42482</v>
      </c>
      <c r="K157" s="24"/>
      <c r="L157" s="25">
        <v>129</v>
      </c>
      <c r="M157" s="26"/>
      <c r="N157" s="27">
        <f t="shared" si="67"/>
        <v>42482</v>
      </c>
      <c r="O157" s="27">
        <f t="shared" si="68"/>
        <v>42643</v>
      </c>
      <c r="P157" s="32">
        <f t="shared" si="56"/>
        <v>161</v>
      </c>
      <c r="Q157" s="31">
        <f t="shared" si="57"/>
        <v>139</v>
      </c>
      <c r="R157" s="31">
        <f t="shared" si="58"/>
        <v>18</v>
      </c>
      <c r="S157" s="28">
        <f>IF(A157="","",IF(I157&gt;DATE(2006,1,1),VLOOKUP(L157,'Barème TVS 1'!B:C,2),VLOOKUP(M157,'Barème TVS 3'!B:C,2)))</f>
        <v>5.5</v>
      </c>
      <c r="T157" s="28">
        <f>IF(A157="","",IF(K157&gt;0,0,IF(H157="Diesel et assimilé",VLOOKUP(I157,'Barème TVS 4'!B:D,3),IF(H157="Essence et assimilé",VLOOKUP(I157,'Barème TVS 4'!B:D,2),0))))</f>
        <v>40</v>
      </c>
      <c r="U157" s="29">
        <f t="shared" si="69"/>
        <v>0</v>
      </c>
      <c r="V157" s="29">
        <f t="shared" si="70"/>
        <v>0</v>
      </c>
      <c r="W157" s="29" t="str">
        <f t="shared" si="71"/>
        <v>Partiel</v>
      </c>
      <c r="X157" s="29">
        <f t="shared" si="72"/>
        <v>1</v>
      </c>
      <c r="Y157" s="29">
        <f t="shared" si="59"/>
        <v>1</v>
      </c>
      <c r="Z157" s="29">
        <f t="shared" si="60"/>
        <v>1</v>
      </c>
      <c r="AA157" s="34">
        <f t="shared" si="61"/>
        <v>2</v>
      </c>
      <c r="AB157" s="29">
        <f t="shared" si="62"/>
        <v>1</v>
      </c>
      <c r="AC157" s="29">
        <f t="shared" si="63"/>
        <v>1</v>
      </c>
      <c r="AD157" s="30">
        <f t="shared" si="64"/>
        <v>1</v>
      </c>
      <c r="AE157" s="30">
        <f>IF(A157="","",IF(H157="Hybride",IF(L157&lt;110,IF(ROUND(((DATE(2015,9,30)-I157)/90),1)&lt;9,VLOOKUP(I157,'Trim Exonérés'!B:D,3),0),0),0))</f>
        <v>0</v>
      </c>
      <c r="AF157" s="30">
        <f t="shared" si="65"/>
        <v>1</v>
      </c>
      <c r="AG157" s="35">
        <f t="shared" si="66"/>
        <v>187.375</v>
      </c>
    </row>
    <row r="158" spans="1:33" x14ac:dyDescent="0.25">
      <c r="A158" s="23" t="s">
        <v>206</v>
      </c>
      <c r="B158" s="23" t="s">
        <v>233</v>
      </c>
      <c r="C158" s="23" t="s">
        <v>220</v>
      </c>
      <c r="D158" s="23" t="s">
        <v>215</v>
      </c>
      <c r="E158" s="23" t="s">
        <v>63</v>
      </c>
      <c r="F158" s="23" t="s">
        <v>31</v>
      </c>
      <c r="G158" s="23" t="s">
        <v>0</v>
      </c>
      <c r="H158" s="23" t="s">
        <v>44</v>
      </c>
      <c r="I158" s="24">
        <v>42492</v>
      </c>
      <c r="J158" s="24">
        <v>42507</v>
      </c>
      <c r="K158" s="24"/>
      <c r="L158" s="25">
        <v>127</v>
      </c>
      <c r="M158" s="26"/>
      <c r="N158" s="27">
        <f t="shared" si="67"/>
        <v>42507</v>
      </c>
      <c r="O158" s="27">
        <f t="shared" si="68"/>
        <v>42643</v>
      </c>
      <c r="P158" s="32">
        <f t="shared" si="56"/>
        <v>136</v>
      </c>
      <c r="Q158" s="31">
        <f t="shared" si="57"/>
        <v>128</v>
      </c>
      <c r="R158" s="31">
        <f t="shared" si="58"/>
        <v>0</v>
      </c>
      <c r="S158" s="28">
        <f>IF(A158="","",IF(I158&gt;DATE(2006,1,1),VLOOKUP(L158,'Barème TVS 1'!B:C,2),VLOOKUP(M158,'Barème TVS 3'!B:C,2)))</f>
        <v>5.5</v>
      </c>
      <c r="T158" s="28">
        <f>IF(A158="","",IF(K158&gt;0,0,IF(H158="Diesel et assimilé",VLOOKUP(I158,'Barème TVS 4'!B:D,3),IF(H158="Essence et assimilé",VLOOKUP(I158,'Barème TVS 4'!B:D,2),0))))</f>
        <v>40</v>
      </c>
      <c r="U158" s="29">
        <f t="shared" si="69"/>
        <v>0</v>
      </c>
      <c r="V158" s="29">
        <f t="shared" si="70"/>
        <v>0</v>
      </c>
      <c r="W158" s="29" t="str">
        <f t="shared" si="71"/>
        <v>Partiel</v>
      </c>
      <c r="X158" s="29">
        <f t="shared" si="72"/>
        <v>1</v>
      </c>
      <c r="Y158" s="29">
        <f t="shared" si="59"/>
        <v>1</v>
      </c>
      <c r="Z158" s="29">
        <f t="shared" si="60"/>
        <v>1</v>
      </c>
      <c r="AA158" s="34">
        <f t="shared" si="61"/>
        <v>2</v>
      </c>
      <c r="AB158" s="29">
        <f t="shared" si="62"/>
        <v>1</v>
      </c>
      <c r="AC158" s="29">
        <f t="shared" si="63"/>
        <v>1</v>
      </c>
      <c r="AD158" s="30">
        <f t="shared" si="64"/>
        <v>1</v>
      </c>
      <c r="AE158" s="30">
        <f>IF(A158="","",IF(H158="Hybride",IF(L158&lt;110,IF(ROUND(((DATE(2015,9,30)-I158)/90),1)&lt;9,VLOOKUP(I158,'Trim Exonérés'!B:D,3),0),0),0))</f>
        <v>0</v>
      </c>
      <c r="AF158" s="30">
        <f t="shared" si="65"/>
        <v>1</v>
      </c>
      <c r="AG158" s="35">
        <f t="shared" si="66"/>
        <v>184.625</v>
      </c>
    </row>
    <row r="159" spans="1:33" x14ac:dyDescent="0.25">
      <c r="A159" s="23" t="s">
        <v>207</v>
      </c>
      <c r="B159" s="23" t="s">
        <v>232</v>
      </c>
      <c r="C159" s="23" t="s">
        <v>220</v>
      </c>
      <c r="D159" s="23" t="s">
        <v>215</v>
      </c>
      <c r="E159" s="23" t="s">
        <v>62</v>
      </c>
      <c r="F159" s="23" t="s">
        <v>31</v>
      </c>
      <c r="G159" s="23" t="s">
        <v>0</v>
      </c>
      <c r="H159" s="23" t="s">
        <v>44</v>
      </c>
      <c r="I159" s="24">
        <v>42492</v>
      </c>
      <c r="J159" s="24">
        <v>42513</v>
      </c>
      <c r="K159" s="24"/>
      <c r="L159" s="25">
        <v>140</v>
      </c>
      <c r="M159" s="26"/>
      <c r="N159" s="27">
        <f t="shared" si="67"/>
        <v>42513</v>
      </c>
      <c r="O159" s="27">
        <f t="shared" si="68"/>
        <v>42643</v>
      </c>
      <c r="P159" s="32">
        <f t="shared" si="56"/>
        <v>130</v>
      </c>
      <c r="Q159" s="31">
        <f t="shared" si="57"/>
        <v>158</v>
      </c>
      <c r="R159" s="31">
        <f t="shared" si="58"/>
        <v>0</v>
      </c>
      <c r="S159" s="28">
        <f>IF(A159="","",IF(I159&gt;DATE(2006,1,1),VLOOKUP(L159,'Barème TVS 1'!B:C,2),VLOOKUP(M159,'Barème TVS 3'!B:C,2)))</f>
        <v>5.5</v>
      </c>
      <c r="T159" s="28">
        <f>IF(A159="","",IF(K159&gt;0,0,IF(H159="Diesel et assimilé",VLOOKUP(I159,'Barème TVS 4'!B:D,3),IF(H159="Essence et assimilé",VLOOKUP(I159,'Barème TVS 4'!B:D,2),0))))</f>
        <v>40</v>
      </c>
      <c r="U159" s="29">
        <f t="shared" si="69"/>
        <v>0</v>
      </c>
      <c r="V159" s="29">
        <f t="shared" si="70"/>
        <v>0</v>
      </c>
      <c r="W159" s="29" t="str">
        <f t="shared" si="71"/>
        <v>Partiel</v>
      </c>
      <c r="X159" s="29">
        <f t="shared" si="72"/>
        <v>1</v>
      </c>
      <c r="Y159" s="29">
        <f t="shared" si="59"/>
        <v>1</v>
      </c>
      <c r="Z159" s="29">
        <f t="shared" si="60"/>
        <v>1</v>
      </c>
      <c r="AA159" s="34">
        <f t="shared" si="61"/>
        <v>2</v>
      </c>
      <c r="AB159" s="29">
        <f t="shared" si="62"/>
        <v>1</v>
      </c>
      <c r="AC159" s="29">
        <f t="shared" si="63"/>
        <v>1</v>
      </c>
      <c r="AD159" s="30">
        <f t="shared" si="64"/>
        <v>1</v>
      </c>
      <c r="AE159" s="30">
        <f>IF(A159="","",IF(H159="Hybride",IF(L159&lt;110,IF(ROUND(((DATE(2015,9,30)-I159)/90),1)&lt;9,VLOOKUP(I159,'Trim Exonérés'!B:D,3),0),0),0))</f>
        <v>0</v>
      </c>
      <c r="AF159" s="30">
        <f t="shared" si="65"/>
        <v>1</v>
      </c>
      <c r="AG159" s="35">
        <f t="shared" si="66"/>
        <v>202.5</v>
      </c>
    </row>
    <row r="160" spans="1:33" x14ac:dyDescent="0.25">
      <c r="A160" s="23" t="s">
        <v>208</v>
      </c>
      <c r="B160" s="23" t="s">
        <v>251</v>
      </c>
      <c r="C160" s="23" t="s">
        <v>220</v>
      </c>
      <c r="D160" s="23" t="s">
        <v>215</v>
      </c>
      <c r="E160" s="23" t="s">
        <v>81</v>
      </c>
      <c r="F160" s="23" t="s">
        <v>31</v>
      </c>
      <c r="G160" s="23" t="s">
        <v>0</v>
      </c>
      <c r="H160" s="23" t="s">
        <v>44</v>
      </c>
      <c r="I160" s="24">
        <v>42496</v>
      </c>
      <c r="J160" s="24">
        <v>42513</v>
      </c>
      <c r="K160" s="24"/>
      <c r="L160" s="25">
        <v>113</v>
      </c>
      <c r="M160" s="26"/>
      <c r="N160" s="27">
        <f t="shared" si="67"/>
        <v>42513</v>
      </c>
      <c r="O160" s="27">
        <f t="shared" si="68"/>
        <v>42643</v>
      </c>
      <c r="P160" s="32">
        <f t="shared" si="56"/>
        <v>130</v>
      </c>
      <c r="Q160" s="31">
        <f t="shared" si="57"/>
        <v>146</v>
      </c>
      <c r="R160" s="31">
        <f t="shared" si="58"/>
        <v>0</v>
      </c>
      <c r="S160" s="28">
        <f>IF(A160="","",IF(I160&gt;DATE(2006,1,1),VLOOKUP(L160,'Barème TVS 1'!B:C,2),VLOOKUP(M160,'Barème TVS 3'!B:C,2)))</f>
        <v>4</v>
      </c>
      <c r="T160" s="28">
        <f>IF(A160="","",IF(K160&gt;0,0,IF(H160="Diesel et assimilé",VLOOKUP(I160,'Barème TVS 4'!B:D,3),IF(H160="Essence et assimilé",VLOOKUP(I160,'Barème TVS 4'!B:D,2),0))))</f>
        <v>40</v>
      </c>
      <c r="U160" s="29">
        <f t="shared" si="69"/>
        <v>0</v>
      </c>
      <c r="V160" s="29">
        <f t="shared" si="70"/>
        <v>0</v>
      </c>
      <c r="W160" s="29" t="str">
        <f t="shared" si="71"/>
        <v>Partiel</v>
      </c>
      <c r="X160" s="29">
        <f t="shared" si="72"/>
        <v>1</v>
      </c>
      <c r="Y160" s="29">
        <f t="shared" si="59"/>
        <v>1</v>
      </c>
      <c r="Z160" s="29">
        <f t="shared" si="60"/>
        <v>1</v>
      </c>
      <c r="AA160" s="34">
        <f t="shared" si="61"/>
        <v>2</v>
      </c>
      <c r="AB160" s="29">
        <f t="shared" si="62"/>
        <v>1</v>
      </c>
      <c r="AC160" s="29">
        <f t="shared" si="63"/>
        <v>1</v>
      </c>
      <c r="AD160" s="30">
        <f t="shared" si="64"/>
        <v>1</v>
      </c>
      <c r="AE160" s="30">
        <f>IF(A160="","",IF(H160="Hybride",IF(L160&lt;110,IF(ROUND(((DATE(2015,9,30)-I160)/90),1)&lt;9,VLOOKUP(I160,'Trim Exonérés'!B:D,3),0),0),0))</f>
        <v>0</v>
      </c>
      <c r="AF160" s="30">
        <f t="shared" si="65"/>
        <v>1</v>
      </c>
      <c r="AG160" s="35">
        <f t="shared" si="66"/>
        <v>123</v>
      </c>
    </row>
    <row r="161" spans="1:33" x14ac:dyDescent="0.25">
      <c r="A161" s="23" t="s">
        <v>209</v>
      </c>
      <c r="B161" s="23" t="s">
        <v>235</v>
      </c>
      <c r="C161" s="23" t="s">
        <v>220</v>
      </c>
      <c r="D161" s="23" t="s">
        <v>215</v>
      </c>
      <c r="E161" s="23" t="s">
        <v>65</v>
      </c>
      <c r="F161" s="23" t="s">
        <v>31</v>
      </c>
      <c r="G161" s="23" t="s">
        <v>0</v>
      </c>
      <c r="H161" s="23" t="s">
        <v>44</v>
      </c>
      <c r="I161" s="24">
        <v>42506</v>
      </c>
      <c r="J161" s="24">
        <v>42521</v>
      </c>
      <c r="K161" s="24"/>
      <c r="L161" s="25">
        <v>115</v>
      </c>
      <c r="M161" s="26"/>
      <c r="N161" s="27">
        <f t="shared" si="67"/>
        <v>42521</v>
      </c>
      <c r="O161" s="27">
        <f t="shared" si="68"/>
        <v>42643</v>
      </c>
      <c r="P161" s="32">
        <f t="shared" si="56"/>
        <v>122</v>
      </c>
      <c r="Q161" s="31">
        <f t="shared" si="57"/>
        <v>119</v>
      </c>
      <c r="R161" s="31">
        <f t="shared" si="58"/>
        <v>0</v>
      </c>
      <c r="S161" s="28">
        <f>IF(A161="","",IF(I161&gt;DATE(2006,1,1),VLOOKUP(L161,'Barème TVS 1'!B:C,2),VLOOKUP(M161,'Barème TVS 3'!B:C,2)))</f>
        <v>4</v>
      </c>
      <c r="T161" s="28">
        <f>IF(A161="","",IF(K161&gt;0,0,IF(H161="Diesel et assimilé",VLOOKUP(I161,'Barème TVS 4'!B:D,3),IF(H161="Essence et assimilé",VLOOKUP(I161,'Barème TVS 4'!B:D,2),0))))</f>
        <v>40</v>
      </c>
      <c r="U161" s="29">
        <f t="shared" si="69"/>
        <v>0</v>
      </c>
      <c r="V161" s="29">
        <f t="shared" si="70"/>
        <v>0</v>
      </c>
      <c r="W161" s="29" t="str">
        <f t="shared" si="71"/>
        <v>Partiel</v>
      </c>
      <c r="X161" s="29">
        <f t="shared" si="72"/>
        <v>1</v>
      </c>
      <c r="Y161" s="29">
        <f t="shared" si="59"/>
        <v>1</v>
      </c>
      <c r="Z161" s="29">
        <f t="shared" si="60"/>
        <v>1</v>
      </c>
      <c r="AA161" s="34">
        <f t="shared" si="61"/>
        <v>2</v>
      </c>
      <c r="AB161" s="29">
        <f t="shared" si="62"/>
        <v>1</v>
      </c>
      <c r="AC161" s="29">
        <f t="shared" si="63"/>
        <v>1</v>
      </c>
      <c r="AD161" s="30">
        <f t="shared" si="64"/>
        <v>1</v>
      </c>
      <c r="AE161" s="30">
        <f>IF(A161="","",IF(H161="Hybride",IF(L161&lt;110,IF(ROUND(((DATE(2015,9,30)-I161)/90),1)&lt;9,VLOOKUP(I161,'Trim Exonérés'!B:D,3),0),0),0))</f>
        <v>0</v>
      </c>
      <c r="AF161" s="30">
        <f t="shared" si="65"/>
        <v>1</v>
      </c>
      <c r="AG161" s="35">
        <f t="shared" si="66"/>
        <v>125</v>
      </c>
    </row>
    <row r="162" spans="1:33" x14ac:dyDescent="0.25">
      <c r="A162" s="23" t="s">
        <v>210</v>
      </c>
      <c r="B162" s="23" t="s">
        <v>242</v>
      </c>
      <c r="C162" s="23" t="s">
        <v>220</v>
      </c>
      <c r="D162" s="23" t="s">
        <v>215</v>
      </c>
      <c r="E162" s="23" t="s">
        <v>72</v>
      </c>
      <c r="F162" s="23" t="s">
        <v>31</v>
      </c>
      <c r="G162" s="23" t="s">
        <v>0</v>
      </c>
      <c r="H162" s="23" t="s">
        <v>44</v>
      </c>
      <c r="I162" s="24">
        <v>42527</v>
      </c>
      <c r="J162" s="24">
        <v>42545</v>
      </c>
      <c r="K162" s="24"/>
      <c r="L162" s="25">
        <v>139</v>
      </c>
      <c r="M162" s="26"/>
      <c r="N162" s="27">
        <f t="shared" si="67"/>
        <v>42545</v>
      </c>
      <c r="O162" s="27">
        <f t="shared" si="68"/>
        <v>42643</v>
      </c>
      <c r="P162" s="32">
        <f t="shared" si="56"/>
        <v>98</v>
      </c>
      <c r="Q162" s="31">
        <f t="shared" si="57"/>
        <v>140</v>
      </c>
      <c r="R162" s="31">
        <f t="shared" si="58"/>
        <v>0</v>
      </c>
      <c r="S162" s="28">
        <f>IF(A162="","",IF(I162&gt;DATE(2006,1,1),VLOOKUP(L162,'Barème TVS 1'!B:C,2),VLOOKUP(M162,'Barème TVS 3'!B:C,2)))</f>
        <v>5.5</v>
      </c>
      <c r="T162" s="28">
        <f>IF(A162="","",IF(K162&gt;0,0,IF(H162="Diesel et assimilé",VLOOKUP(I162,'Barème TVS 4'!B:D,3),IF(H162="Essence et assimilé",VLOOKUP(I162,'Barème TVS 4'!B:D,2),0))))</f>
        <v>40</v>
      </c>
      <c r="U162" s="29">
        <f t="shared" si="69"/>
        <v>0</v>
      </c>
      <c r="V162" s="29">
        <f t="shared" si="70"/>
        <v>0</v>
      </c>
      <c r="W162" s="29" t="str">
        <f t="shared" si="71"/>
        <v>Partiel</v>
      </c>
      <c r="X162" s="29">
        <f t="shared" si="72"/>
        <v>1</v>
      </c>
      <c r="Y162" s="29">
        <f t="shared" si="59"/>
        <v>1</v>
      </c>
      <c r="Z162" s="29">
        <f t="shared" si="60"/>
        <v>1</v>
      </c>
      <c r="AA162" s="34">
        <f t="shared" si="61"/>
        <v>2</v>
      </c>
      <c r="AB162" s="29">
        <f t="shared" si="62"/>
        <v>1</v>
      </c>
      <c r="AC162" s="29">
        <f t="shared" si="63"/>
        <v>1</v>
      </c>
      <c r="AD162" s="30">
        <f t="shared" si="64"/>
        <v>1</v>
      </c>
      <c r="AE162" s="30">
        <f>IF(A162="","",IF(H162="Hybride",IF(L162&lt;110,IF(ROUND(((DATE(2015,9,30)-I162)/90),1)&lt;9,VLOOKUP(I162,'Trim Exonérés'!B:D,3),0),0),0))</f>
        <v>0</v>
      </c>
      <c r="AF162" s="30">
        <f t="shared" si="65"/>
        <v>1</v>
      </c>
      <c r="AG162" s="35">
        <f t="shared" si="66"/>
        <v>201.125</v>
      </c>
    </row>
    <row r="163" spans="1:33" x14ac:dyDescent="0.25">
      <c r="A163" s="23" t="s">
        <v>211</v>
      </c>
      <c r="B163" s="23" t="s">
        <v>241</v>
      </c>
      <c r="C163" s="23" t="s">
        <v>220</v>
      </c>
      <c r="D163" s="23" t="s">
        <v>215</v>
      </c>
      <c r="E163" s="23" t="s">
        <v>71</v>
      </c>
      <c r="F163" s="23" t="s">
        <v>31</v>
      </c>
      <c r="G163" s="23" t="s">
        <v>0</v>
      </c>
      <c r="H163" s="23" t="s">
        <v>44</v>
      </c>
      <c r="I163" s="24">
        <v>42540</v>
      </c>
      <c r="J163" s="24">
        <v>42547</v>
      </c>
      <c r="K163" s="24"/>
      <c r="L163" s="25">
        <v>124</v>
      </c>
      <c r="M163" s="26"/>
      <c r="N163" s="27">
        <f t="shared" si="67"/>
        <v>42547</v>
      </c>
      <c r="O163" s="27">
        <f t="shared" si="68"/>
        <v>42643</v>
      </c>
      <c r="P163" s="32">
        <f t="shared" ref="P163:P168" si="73">IF($G163="location",O163-N163,"")</f>
        <v>96</v>
      </c>
      <c r="Q163" s="31">
        <f t="shared" ref="Q163:Q168" si="74">IF(A163="","",IF(D163="oui",VLOOKUP(E163,A:L,12,FALSE),""))</f>
        <v>147</v>
      </c>
      <c r="R163" s="31">
        <f t="shared" ref="R163:R168" si="75">IF(A163="","",IF(D163="oui",IF(K163&gt;0,(VLOOKUP(E163,A:M,10,FALSE)-K163),(J163-VLOOKUP(E163,A:M,11,FALSE))),""))</f>
        <v>0</v>
      </c>
      <c r="S163" s="28">
        <f>IF(A163="","",IF(I163&gt;DATE(2006,1,1),VLOOKUP(L163,'Barème TVS 1'!B:C,2),VLOOKUP(M163,'Barème TVS 3'!B:C,2)))</f>
        <v>5.5</v>
      </c>
      <c r="T163" s="28">
        <f>IF(A163="","",IF(K163&gt;0,0,IF(H163="Diesel et assimilé",VLOOKUP(I163,'Barème TVS 4'!B:D,3),IF(H163="Essence et assimilé",VLOOKUP(I163,'Barème TVS 4'!B:D,2),0))))</f>
        <v>40</v>
      </c>
      <c r="U163" s="29">
        <f t="shared" si="69"/>
        <v>0</v>
      </c>
      <c r="V163" s="29">
        <f t="shared" si="70"/>
        <v>0</v>
      </c>
      <c r="W163" s="29" t="str">
        <f t="shared" si="71"/>
        <v>Partiel</v>
      </c>
      <c r="X163" s="29">
        <f t="shared" si="72"/>
        <v>1</v>
      </c>
      <c r="Y163" s="29">
        <f t="shared" ref="Y163:Y168" si="76">IF(A163="","",COUNTIF(U163:X163,"partiel"))</f>
        <v>1</v>
      </c>
      <c r="Z163" s="29">
        <f t="shared" ref="Z163:Z168" si="77">IF(A163="","",SUM(U163:X163))</f>
        <v>1</v>
      </c>
      <c r="AA163" s="34">
        <f t="shared" ref="AA163:AA168" si="78">IF(A163="","",Y163+Z163)</f>
        <v>2</v>
      </c>
      <c r="AB163" s="29">
        <f t="shared" ref="AB163:AB168" si="79">IF(A163="","",IF(D163="oui",IF(R163&lt;=30,IF(L163=Q163,IF(K163&gt;0,1,0),IF(L163&lt;Q163,1,0)),0),0))</f>
        <v>1</v>
      </c>
      <c r="AC163" s="29">
        <f t="shared" ref="AC163:AC168" si="80">IF(A163="","",SUM(Y163:Z163)-AB163)</f>
        <v>1</v>
      </c>
      <c r="AD163" s="30">
        <f t="shared" ref="AD163:AD168" si="81">IF(A163="","",IF(AC163=4,IF(Y163&gt;=1,IF(P163&lt;=270,3,4),4),IF(AC163=3,IF(Y163&gt;=1,IF(P163&lt;=180,2,3),3),IF(AC163=2,IF(Y163&gt;=1,IF(P163&lt;=90,1,2),2),IF(AC163&gt;=1,IF(Y163=1,IF(P163&lt;30,0,1),1),IF(AC163=0,0,0))))))</f>
        <v>1</v>
      </c>
      <c r="AE163" s="30">
        <f>IF(A163="","",IF(H163="Hybride",IF(L163&lt;110,IF(ROUND(((DATE(2015,9,30)-I163)/90),1)&lt;9,VLOOKUP(I163,'Trim Exonérés'!B:D,3),0),0),0))</f>
        <v>0</v>
      </c>
      <c r="AF163" s="30">
        <f t="shared" ref="AF163:AF168" si="82">IF($A163="","",IF(AE163&gt;AD163,0,AD163-AE163))</f>
        <v>1</v>
      </c>
      <c r="AG163" s="35">
        <f t="shared" ref="AG163:AG168" si="83">IF(A163="","",IF(F163="selon émission CO2",(((L163*S163)+T163)*AF163)/4,((S163+T163)*AF163)/4))</f>
        <v>180.5</v>
      </c>
    </row>
    <row r="164" spans="1:33" x14ac:dyDescent="0.25">
      <c r="A164" s="23" t="s">
        <v>212</v>
      </c>
      <c r="B164" s="23" t="s">
        <v>244</v>
      </c>
      <c r="C164" s="23" t="s">
        <v>220</v>
      </c>
      <c r="D164" s="23" t="s">
        <v>215</v>
      </c>
      <c r="E164" s="23" t="s">
        <v>74</v>
      </c>
      <c r="F164" s="23" t="s">
        <v>31</v>
      </c>
      <c r="G164" s="23" t="s">
        <v>0</v>
      </c>
      <c r="H164" s="23" t="s">
        <v>44</v>
      </c>
      <c r="I164" s="24">
        <v>42548</v>
      </c>
      <c r="J164" s="24">
        <v>42560</v>
      </c>
      <c r="K164" s="24"/>
      <c r="L164" s="25">
        <v>159</v>
      </c>
      <c r="M164" s="26"/>
      <c r="N164" s="27">
        <f t="shared" si="67"/>
        <v>42560</v>
      </c>
      <c r="O164" s="27">
        <f t="shared" si="68"/>
        <v>42643</v>
      </c>
      <c r="P164" s="32">
        <f t="shared" si="73"/>
        <v>83</v>
      </c>
      <c r="Q164" s="31">
        <f t="shared" si="74"/>
        <v>137</v>
      </c>
      <c r="R164" s="31">
        <f t="shared" si="75"/>
        <v>5</v>
      </c>
      <c r="S164" s="28">
        <f>IF(A164="","",IF(I164&gt;DATE(2006,1,1),VLOOKUP(L164,'Barème TVS 1'!B:C,2),VLOOKUP(M164,'Barème TVS 3'!B:C,2)))</f>
        <v>11.5</v>
      </c>
      <c r="T164" s="28">
        <f>IF(A164="","",IF(K164&gt;0,0,IF(H164="Diesel et assimilé",VLOOKUP(I164,'Barème TVS 4'!B:D,3),IF(H164="Essence et assimilé",VLOOKUP(I164,'Barème TVS 4'!B:D,2),0))))</f>
        <v>40</v>
      </c>
      <c r="U164" s="29">
        <f t="shared" si="69"/>
        <v>0</v>
      </c>
      <c r="V164" s="29">
        <f t="shared" si="70"/>
        <v>0</v>
      </c>
      <c r="W164" s="29">
        <f t="shared" si="71"/>
        <v>0</v>
      </c>
      <c r="X164" s="29" t="str">
        <f t="shared" si="72"/>
        <v>Partiel</v>
      </c>
      <c r="Y164" s="29">
        <f t="shared" si="76"/>
        <v>1</v>
      </c>
      <c r="Z164" s="29">
        <f t="shared" si="77"/>
        <v>0</v>
      </c>
      <c r="AA164" s="34">
        <f t="shared" si="78"/>
        <v>1</v>
      </c>
      <c r="AB164" s="29">
        <f t="shared" si="79"/>
        <v>0</v>
      </c>
      <c r="AC164" s="29">
        <f t="shared" si="80"/>
        <v>1</v>
      </c>
      <c r="AD164" s="30">
        <f t="shared" si="81"/>
        <v>1</v>
      </c>
      <c r="AE164" s="30">
        <f>IF(A164="","",IF(H164="Hybride",IF(L164&lt;110,IF(ROUND(((DATE(2015,9,30)-I164)/90),1)&lt;9,VLOOKUP(I164,'Trim Exonérés'!B:D,3),0),0),0))</f>
        <v>0</v>
      </c>
      <c r="AF164" s="30">
        <f t="shared" si="82"/>
        <v>1</v>
      </c>
      <c r="AG164" s="35">
        <f t="shared" si="83"/>
        <v>467.125</v>
      </c>
    </row>
    <row r="165" spans="1:33" x14ac:dyDescent="0.25">
      <c r="A165" s="23" t="s">
        <v>213</v>
      </c>
      <c r="B165" s="23" t="s">
        <v>236</v>
      </c>
      <c r="C165" s="23" t="s">
        <v>220</v>
      </c>
      <c r="D165" s="23" t="s">
        <v>215</v>
      </c>
      <c r="E165" s="23" t="s">
        <v>66</v>
      </c>
      <c r="F165" s="23" t="s">
        <v>31</v>
      </c>
      <c r="G165" s="23" t="s">
        <v>0</v>
      </c>
      <c r="H165" s="23" t="s">
        <v>376</v>
      </c>
      <c r="I165" s="24">
        <v>42548</v>
      </c>
      <c r="J165" s="24">
        <v>42560</v>
      </c>
      <c r="K165" s="24"/>
      <c r="L165" s="25">
        <v>109</v>
      </c>
      <c r="M165" s="26"/>
      <c r="N165" s="27">
        <f t="shared" si="67"/>
        <v>42560</v>
      </c>
      <c r="O165" s="27">
        <f t="shared" si="68"/>
        <v>42643</v>
      </c>
      <c r="P165" s="32">
        <f t="shared" si="73"/>
        <v>83</v>
      </c>
      <c r="Q165" s="31">
        <f t="shared" si="74"/>
        <v>155</v>
      </c>
      <c r="R165" s="31">
        <f t="shared" si="75"/>
        <v>0</v>
      </c>
      <c r="S165" s="28">
        <f>IF(A165="","",IF(I165&gt;DATE(2006,1,1),VLOOKUP(L165,'Barème TVS 1'!B:C,2),VLOOKUP(M165,'Barème TVS 3'!B:C,2)))</f>
        <v>4</v>
      </c>
      <c r="T165" s="28">
        <f>IF(A165="","",IF(K165&gt;0,0,IF(H165="Diesel et assimilé",VLOOKUP(I165,'Barème TVS 4'!B:D,3),IF(H165="Essence et assimilé",VLOOKUP(I165,'Barème TVS 4'!B:D,2),0))))</f>
        <v>0</v>
      </c>
      <c r="U165" s="29">
        <f t="shared" si="69"/>
        <v>0</v>
      </c>
      <c r="V165" s="29">
        <f t="shared" si="70"/>
        <v>0</v>
      </c>
      <c r="W165" s="29">
        <f t="shared" si="71"/>
        <v>0</v>
      </c>
      <c r="X165" s="29" t="str">
        <f t="shared" si="72"/>
        <v>Partiel</v>
      </c>
      <c r="Y165" s="29">
        <f t="shared" si="76"/>
        <v>1</v>
      </c>
      <c r="Z165" s="29">
        <f t="shared" si="77"/>
        <v>0</v>
      </c>
      <c r="AA165" s="34">
        <f t="shared" si="78"/>
        <v>1</v>
      </c>
      <c r="AB165" s="29">
        <f t="shared" si="79"/>
        <v>1</v>
      </c>
      <c r="AC165" s="29">
        <f t="shared" si="80"/>
        <v>0</v>
      </c>
      <c r="AD165" s="30">
        <f t="shared" si="81"/>
        <v>0</v>
      </c>
      <c r="AE165" s="30">
        <f>IF(A165="","",IF(H165="Hybride",IF(L165&lt;110,IF(ROUND(((DATE(2015,9,30)-I165)/90),1)&lt;9,VLOOKUP(I165,'Trim Exonérés'!B:D,3),0),0),0))</f>
        <v>2</v>
      </c>
      <c r="AF165" s="30">
        <f t="shared" si="82"/>
        <v>0</v>
      </c>
      <c r="AG165" s="35">
        <f t="shared" si="83"/>
        <v>0</v>
      </c>
    </row>
    <row r="166" spans="1:33" x14ac:dyDescent="0.25">
      <c r="A166" s="23" t="s">
        <v>214</v>
      </c>
      <c r="B166" s="23" t="s">
        <v>239</v>
      </c>
      <c r="C166" s="23" t="s">
        <v>220</v>
      </c>
      <c r="D166" s="23" t="s">
        <v>215</v>
      </c>
      <c r="E166" s="23" t="s">
        <v>69</v>
      </c>
      <c r="F166" s="23" t="s">
        <v>31</v>
      </c>
      <c r="G166" s="23" t="s">
        <v>0</v>
      </c>
      <c r="H166" s="23" t="s">
        <v>44</v>
      </c>
      <c r="I166" s="24">
        <v>42548</v>
      </c>
      <c r="J166" s="24">
        <v>42559</v>
      </c>
      <c r="K166" s="24"/>
      <c r="L166" s="25">
        <v>109</v>
      </c>
      <c r="M166" s="26"/>
      <c r="N166" s="27">
        <f t="shared" si="67"/>
        <v>42559</v>
      </c>
      <c r="O166" s="27">
        <f t="shared" si="68"/>
        <v>42643</v>
      </c>
      <c r="P166" s="32">
        <f t="shared" si="73"/>
        <v>84</v>
      </c>
      <c r="Q166" s="31">
        <f t="shared" si="74"/>
        <v>135</v>
      </c>
      <c r="R166" s="31">
        <f t="shared" si="75"/>
        <v>5</v>
      </c>
      <c r="S166" s="28">
        <f>IF(A166="","",IF(I166&gt;DATE(2006,1,1),VLOOKUP(L166,'Barème TVS 1'!B:C,2),VLOOKUP(M166,'Barème TVS 3'!B:C,2)))</f>
        <v>4</v>
      </c>
      <c r="T166" s="28">
        <f>IF(A166="","",IF(K166&gt;0,0,IF(H166="Diesel et assimilé",VLOOKUP(I166,'Barème TVS 4'!B:D,3),IF(H166="Essence et assimilé",VLOOKUP(I166,'Barème TVS 4'!B:D,2),0))))</f>
        <v>40</v>
      </c>
      <c r="U166" s="29">
        <f t="shared" si="69"/>
        <v>0</v>
      </c>
      <c r="V166" s="29">
        <f t="shared" si="70"/>
        <v>0</v>
      </c>
      <c r="W166" s="29">
        <f t="shared" si="71"/>
        <v>0</v>
      </c>
      <c r="X166" s="29" t="str">
        <f t="shared" si="72"/>
        <v>Partiel</v>
      </c>
      <c r="Y166" s="29">
        <f t="shared" si="76"/>
        <v>1</v>
      </c>
      <c r="Z166" s="29">
        <f t="shared" si="77"/>
        <v>0</v>
      </c>
      <c r="AA166" s="34">
        <f t="shared" si="78"/>
        <v>1</v>
      </c>
      <c r="AB166" s="29">
        <f t="shared" si="79"/>
        <v>1</v>
      </c>
      <c r="AC166" s="29">
        <f t="shared" si="80"/>
        <v>0</v>
      </c>
      <c r="AD166" s="30">
        <f t="shared" si="81"/>
        <v>0</v>
      </c>
      <c r="AE166" s="30">
        <f>IF(A166="","",IF(H166="Hybride",IF(L166&lt;110,IF(ROUND(((DATE(2015,9,30)-I166)/90),1)&lt;9,VLOOKUP(I166,'Trim Exonérés'!B:D,3),0),0),0))</f>
        <v>0</v>
      </c>
      <c r="AF166" s="30">
        <f t="shared" si="82"/>
        <v>0</v>
      </c>
      <c r="AG166" s="35">
        <f t="shared" si="83"/>
        <v>0</v>
      </c>
    </row>
    <row r="167" spans="1:33" x14ac:dyDescent="0.25">
      <c r="A167" s="23" t="s">
        <v>393</v>
      </c>
      <c r="B167" s="23" t="s">
        <v>394</v>
      </c>
      <c r="C167" s="23" t="s">
        <v>395</v>
      </c>
      <c r="D167" s="23" t="s">
        <v>215</v>
      </c>
      <c r="E167" s="23" t="s">
        <v>396</v>
      </c>
      <c r="F167" s="23" t="s">
        <v>31</v>
      </c>
      <c r="G167" s="23" t="s">
        <v>0</v>
      </c>
      <c r="H167" s="23" t="s">
        <v>44</v>
      </c>
      <c r="I167" s="24">
        <v>42187</v>
      </c>
      <c r="J167" s="24">
        <v>42187</v>
      </c>
      <c r="K167" s="24">
        <v>42439</v>
      </c>
      <c r="L167" s="25">
        <v>99</v>
      </c>
      <c r="M167" s="26"/>
      <c r="N167" s="27">
        <f t="shared" si="67"/>
        <v>42278</v>
      </c>
      <c r="O167" s="27">
        <f t="shared" si="68"/>
        <v>42439</v>
      </c>
      <c r="P167" s="32">
        <f t="shared" si="73"/>
        <v>161</v>
      </c>
      <c r="Q167" s="31">
        <f t="shared" si="74"/>
        <v>99</v>
      </c>
      <c r="R167" s="31">
        <f t="shared" si="75"/>
        <v>1</v>
      </c>
      <c r="S167" s="28">
        <f>IF(A167="","",IF(I167&gt;DATE(2006,1,1),VLOOKUP(L167,'Barème TVS 1'!B:C,2),VLOOKUP(M167,'Barème TVS 3'!B:C,2)))</f>
        <v>2</v>
      </c>
      <c r="T167" s="28">
        <f>IF(A167="","",IF(K167&gt;0,0,IF(H167="Diesel et assimilé",VLOOKUP(I167,'Barème TVS 4'!B:D,3),IF(H167="Essence et assimilé",VLOOKUP(I167,'Barème TVS 4'!B:D,2),0))))</f>
        <v>0</v>
      </c>
      <c r="U167" s="29">
        <f t="shared" si="69"/>
        <v>1</v>
      </c>
      <c r="V167" s="29" t="str">
        <f t="shared" si="70"/>
        <v>partiel</v>
      </c>
      <c r="W167" s="29">
        <f t="shared" si="71"/>
        <v>0</v>
      </c>
      <c r="X167" s="29">
        <f t="shared" si="72"/>
        <v>0</v>
      </c>
      <c r="Y167" s="29">
        <f t="shared" si="76"/>
        <v>1</v>
      </c>
      <c r="Z167" s="29">
        <f t="shared" si="77"/>
        <v>1</v>
      </c>
      <c r="AA167" s="34">
        <f t="shared" si="78"/>
        <v>2</v>
      </c>
      <c r="AB167" s="29">
        <f t="shared" si="79"/>
        <v>1</v>
      </c>
      <c r="AC167" s="29">
        <f t="shared" si="80"/>
        <v>1</v>
      </c>
      <c r="AD167" s="30">
        <f t="shared" si="81"/>
        <v>1</v>
      </c>
      <c r="AE167" s="30">
        <f>IF(A167="","",IF(H167="Hybride",IF(L167&lt;110,IF(ROUND(((DATE(2015,9,30)-I167)/90),1)&lt;9,VLOOKUP(I167,'Trim Exonérés'!B:D,3),0),0),0))</f>
        <v>0</v>
      </c>
      <c r="AF167" s="30">
        <f t="shared" si="82"/>
        <v>1</v>
      </c>
      <c r="AG167" s="35">
        <f t="shared" si="83"/>
        <v>49.5</v>
      </c>
    </row>
    <row r="168" spans="1:33" x14ac:dyDescent="0.25">
      <c r="A168" s="23" t="s">
        <v>396</v>
      </c>
      <c r="B168" s="23" t="s">
        <v>394</v>
      </c>
      <c r="C168" s="23" t="s">
        <v>395</v>
      </c>
      <c r="D168" s="23" t="s">
        <v>215</v>
      </c>
      <c r="E168" s="23" t="s">
        <v>393</v>
      </c>
      <c r="F168" s="23" t="s">
        <v>31</v>
      </c>
      <c r="G168" s="23" t="s">
        <v>0</v>
      </c>
      <c r="H168" s="23" t="s">
        <v>44</v>
      </c>
      <c r="I168" s="24">
        <v>42440</v>
      </c>
      <c r="J168" s="24">
        <v>42440</v>
      </c>
      <c r="K168" s="24"/>
      <c r="L168" s="25">
        <v>99</v>
      </c>
      <c r="M168" s="26"/>
      <c r="N168" s="27">
        <f t="shared" si="67"/>
        <v>42440</v>
      </c>
      <c r="O168" s="27">
        <f t="shared" si="68"/>
        <v>42643</v>
      </c>
      <c r="P168" s="32">
        <f t="shared" si="73"/>
        <v>203</v>
      </c>
      <c r="Q168" s="31">
        <f t="shared" si="74"/>
        <v>99</v>
      </c>
      <c r="R168" s="31">
        <f t="shared" si="75"/>
        <v>1</v>
      </c>
      <c r="S168" s="28">
        <f>IF(A168="","",IF(I168&gt;DATE(2006,1,1),VLOOKUP(L168,'Barème TVS 1'!B:C,2),VLOOKUP(M168,'Barème TVS 3'!B:C,2)))</f>
        <v>2</v>
      </c>
      <c r="T168" s="28">
        <f>IF(A168="","",IF(K168&gt;0,0,IF(H168="Diesel et assimilé",VLOOKUP(I168,'Barème TVS 4'!B:D,3),IF(H168="Essence et assimilé",VLOOKUP(I168,'Barème TVS 4'!B:D,2),0))))</f>
        <v>40</v>
      </c>
      <c r="U168" s="29">
        <f t="shared" si="69"/>
        <v>0</v>
      </c>
      <c r="V168" s="29" t="str">
        <f t="shared" si="70"/>
        <v>Partiel</v>
      </c>
      <c r="W168" s="29">
        <f t="shared" si="71"/>
        <v>1</v>
      </c>
      <c r="X168" s="29">
        <f t="shared" si="72"/>
        <v>1</v>
      </c>
      <c r="Y168" s="29">
        <f t="shared" si="76"/>
        <v>1</v>
      </c>
      <c r="Z168" s="29">
        <f t="shared" si="77"/>
        <v>2</v>
      </c>
      <c r="AA168" s="34">
        <f t="shared" si="78"/>
        <v>3</v>
      </c>
      <c r="AB168" s="29">
        <f t="shared" si="79"/>
        <v>0</v>
      </c>
      <c r="AC168" s="29">
        <f t="shared" si="80"/>
        <v>3</v>
      </c>
      <c r="AD168" s="30">
        <f t="shared" si="81"/>
        <v>3</v>
      </c>
      <c r="AE168" s="30">
        <f>IF(A168="","",IF(H168="Hybride",IF(L168&lt;110,IF(ROUND(((DATE(2015,9,30)-I168)/90),1)&lt;9,VLOOKUP(I168,'Trim Exonérés'!B:D,3),0),0),0))</f>
        <v>0</v>
      </c>
      <c r="AF168" s="30">
        <f t="shared" si="82"/>
        <v>3</v>
      </c>
      <c r="AG168" s="35">
        <f t="shared" si="83"/>
        <v>178.5</v>
      </c>
    </row>
    <row r="169" spans="1:33" x14ac:dyDescent="0.25">
      <c r="A169" s="23"/>
      <c r="B169" s="23"/>
      <c r="C169" s="23"/>
      <c r="D169" s="23"/>
      <c r="E169" s="23"/>
      <c r="F169" s="23"/>
      <c r="G169" s="23"/>
      <c r="H169" s="23"/>
      <c r="I169" s="24"/>
      <c r="J169" s="24"/>
      <c r="K169" s="24"/>
      <c r="L169" s="25"/>
      <c r="M169" s="26"/>
      <c r="N169" s="27" t="str">
        <f t="shared" si="67"/>
        <v/>
      </c>
      <c r="O169" s="27" t="str">
        <f t="shared" si="68"/>
        <v/>
      </c>
      <c r="P169" s="32" t="str">
        <f t="shared" ref="P169:P195" si="84">IF($G169="location",O169-N169,"")</f>
        <v/>
      </c>
      <c r="Q169" s="31" t="str">
        <f t="shared" ref="Q169:Q195" si="85">IF(A169="","",IF(D169="oui",VLOOKUP(E169,A:L,12,FALSE),""))</f>
        <v/>
      </c>
      <c r="R169" s="31" t="str">
        <f t="shared" ref="R169:R195" si="86">IF(A169="","",IF(D169="oui",IF(K169&gt;0,(VLOOKUP(E169,A:M,10,FALSE)-K169),(J169-VLOOKUP(E169,A:M,11,FALSE))),""))</f>
        <v/>
      </c>
      <c r="S169" s="28" t="str">
        <f>IF(A169="","",IF(I169&gt;DATE(2006,1,1),VLOOKUP(L169,'Barème TVS 1'!B:C,2),VLOOKUP(M169,'Barème TVS 3'!B:C,2)))</f>
        <v/>
      </c>
      <c r="T169" s="28" t="str">
        <f>IF(A169="","",IF(K169&gt;0,0,IF(H169="Diesel et assimilé",VLOOKUP(I169,'Barème TVS 4'!B:D,3),IF(H169="Essence et assimilé",VLOOKUP(I169,'Barème TVS 4'!B:D,2),0))))</f>
        <v/>
      </c>
      <c r="U169" s="29" t="str">
        <f t="shared" si="69"/>
        <v/>
      </c>
      <c r="V169" s="29" t="str">
        <f t="shared" si="70"/>
        <v/>
      </c>
      <c r="W169" s="29" t="str">
        <f t="shared" si="71"/>
        <v/>
      </c>
      <c r="X169" s="29" t="str">
        <f t="shared" si="72"/>
        <v/>
      </c>
      <c r="Y169" s="29" t="str">
        <f t="shared" ref="Y169:Y195" si="87">IF(A169="","",COUNTIF(U169:X169,"partiel"))</f>
        <v/>
      </c>
      <c r="Z169" s="29" t="str">
        <f t="shared" ref="Z169:Z195" si="88">IF(A169="","",SUM(U169:X169))</f>
        <v/>
      </c>
      <c r="AA169" s="34" t="str">
        <f t="shared" ref="AA169:AA195" si="89">IF(A169="","",Y169+Z169)</f>
        <v/>
      </c>
      <c r="AB169" s="29" t="str">
        <f t="shared" ref="AB169:AB195" si="90">IF(A169="","",IF(D169="oui",IF(K169&gt;0,IF(R169&lt;=30,IF(L169&lt;Q169,1,0),0),IF(R169&lt;=30,IF(L169&lt;Q169,1,0),0)),0))</f>
        <v/>
      </c>
      <c r="AC169" s="29" t="str">
        <f t="shared" ref="AC169:AC195" si="91">IF(A169="","",SUM(Y169:Z169)-AB169)</f>
        <v/>
      </c>
      <c r="AD169" s="30" t="str">
        <f t="shared" ref="AD169:AD200" si="92">IF(A169="","",IF(AC169=4,IF(Y169&gt;=1,IF(P169&lt;=270,3,4),4),IF(AC169=3,IF(Y169&gt;=1,IF(P169&lt;=180,2,3),3),IF(AC169=2,IF(Y169&gt;=1,IF(P169&lt;=90,1,2),2),IF(AC169&gt;=1,IF(Y169=1,IF(P169&lt;30,0,1),1),IF(AC169=0,0,0))))))</f>
        <v/>
      </c>
      <c r="AE169" s="30" t="str">
        <f>IF(A169="","",IF(H169="Hybride",IF(L169&lt;110,IF(ROUND(((DATE(2015,9,30)-I169)/90),1)&lt;9,VLOOKUP(I169,'Trim Exonérés'!B:D,3),0),0),0))</f>
        <v/>
      </c>
      <c r="AF169" s="30" t="str">
        <f t="shared" ref="AF169:AF195" si="93">IF($A169="","",IF(AE169&gt;AD169,0,AD169-AE169))</f>
        <v/>
      </c>
      <c r="AG169" s="35" t="str">
        <f t="shared" ref="AG169:AG195" si="94">IF(A169="","",IF(F169="selon émission CO2",(((L169*S169)+T169)*AF169)/4,((S169+T169)*AF169)/4))</f>
        <v/>
      </c>
    </row>
    <row r="170" spans="1:33" x14ac:dyDescent="0.25">
      <c r="A170" s="23"/>
      <c r="B170" s="23"/>
      <c r="C170" s="23"/>
      <c r="D170" s="23"/>
      <c r="E170" s="23"/>
      <c r="F170" s="23"/>
      <c r="G170" s="23"/>
      <c r="H170" s="23"/>
      <c r="I170" s="24"/>
      <c r="J170" s="24"/>
      <c r="K170" s="24"/>
      <c r="L170" s="25"/>
      <c r="M170" s="26"/>
      <c r="N170" s="27" t="str">
        <f t="shared" si="67"/>
        <v/>
      </c>
      <c r="O170" s="27" t="str">
        <f t="shared" si="68"/>
        <v/>
      </c>
      <c r="P170" s="32" t="str">
        <f t="shared" si="84"/>
        <v/>
      </c>
      <c r="Q170" s="31" t="str">
        <f t="shared" si="85"/>
        <v/>
      </c>
      <c r="R170" s="31" t="str">
        <f t="shared" si="86"/>
        <v/>
      </c>
      <c r="S170" s="28" t="str">
        <f>IF(A170="","",IF(I170&gt;DATE(2006,1,1),VLOOKUP(L170,'Barème TVS 1'!B:C,2),VLOOKUP(M170,'Barème TVS 3'!B:C,2)))</f>
        <v/>
      </c>
      <c r="T170" s="28" t="str">
        <f>IF(A170="","",IF(K170&gt;0,0,IF(H170="Diesel et assimilé",VLOOKUP(I170,'Barème TVS 4'!B:D,3),IF(H170="Essence et assimilé",VLOOKUP(I170,'Barème TVS 4'!B:D,2),0))))</f>
        <v/>
      </c>
      <c r="U170" s="29" t="str">
        <f t="shared" si="69"/>
        <v/>
      </c>
      <c r="V170" s="29" t="str">
        <f t="shared" si="70"/>
        <v/>
      </c>
      <c r="W170" s="29" t="str">
        <f t="shared" si="71"/>
        <v/>
      </c>
      <c r="X170" s="29" t="str">
        <f t="shared" si="72"/>
        <v/>
      </c>
      <c r="Y170" s="29" t="str">
        <f t="shared" si="87"/>
        <v/>
      </c>
      <c r="Z170" s="29" t="str">
        <f t="shared" si="88"/>
        <v/>
      </c>
      <c r="AA170" s="34" t="str">
        <f t="shared" si="89"/>
        <v/>
      </c>
      <c r="AB170" s="29" t="str">
        <f t="shared" si="90"/>
        <v/>
      </c>
      <c r="AC170" s="29" t="str">
        <f t="shared" si="91"/>
        <v/>
      </c>
      <c r="AD170" s="30" t="str">
        <f t="shared" si="92"/>
        <v/>
      </c>
      <c r="AE170" s="30" t="str">
        <f>IF(A170="","",IF(H170="Hybride",IF(L170&lt;110,IF(ROUND(((DATE(2015,9,30)-I170)/90),1)&lt;9,VLOOKUP(I170,'Trim Exonérés'!B:D,3),0),0),0))</f>
        <v/>
      </c>
      <c r="AF170" s="30" t="str">
        <f t="shared" si="93"/>
        <v/>
      </c>
      <c r="AG170" s="35" t="str">
        <f t="shared" si="94"/>
        <v/>
      </c>
    </row>
    <row r="171" spans="1:33" x14ac:dyDescent="0.25">
      <c r="A171" s="23"/>
      <c r="B171" s="23"/>
      <c r="C171" s="23"/>
      <c r="D171" s="23"/>
      <c r="E171" s="23"/>
      <c r="F171" s="23"/>
      <c r="G171" s="23"/>
      <c r="H171" s="23"/>
      <c r="I171" s="24"/>
      <c r="J171" s="24"/>
      <c r="K171" s="24"/>
      <c r="L171" s="25"/>
      <c r="M171" s="26"/>
      <c r="N171" s="27" t="str">
        <f t="shared" si="67"/>
        <v/>
      </c>
      <c r="O171" s="27" t="str">
        <f t="shared" si="68"/>
        <v/>
      </c>
      <c r="P171" s="32" t="str">
        <f t="shared" si="84"/>
        <v/>
      </c>
      <c r="Q171" s="31" t="str">
        <f t="shared" si="85"/>
        <v/>
      </c>
      <c r="R171" s="31" t="str">
        <f t="shared" si="86"/>
        <v/>
      </c>
      <c r="S171" s="28" t="str">
        <f>IF(A171="","",IF(I171&gt;DATE(2006,1,1),VLOOKUP(L171,'Barème TVS 1'!B:C,2),VLOOKUP(M171,'Barème TVS 3'!B:C,2)))</f>
        <v/>
      </c>
      <c r="T171" s="28" t="str">
        <f>IF(A171="","",IF(K171&gt;0,0,IF(H171="Diesel et assimilé",VLOOKUP(I171,'Barème TVS 4'!B:D,3),IF(H171="Essence et assimilé",VLOOKUP(I171,'Barème TVS 4'!B:D,2),0))))</f>
        <v/>
      </c>
      <c r="U171" s="29" t="str">
        <f t="shared" si="69"/>
        <v/>
      </c>
      <c r="V171" s="29" t="str">
        <f t="shared" si="70"/>
        <v/>
      </c>
      <c r="W171" s="29" t="str">
        <f t="shared" si="71"/>
        <v/>
      </c>
      <c r="X171" s="29" t="str">
        <f t="shared" si="72"/>
        <v/>
      </c>
      <c r="Y171" s="29" t="str">
        <f t="shared" si="87"/>
        <v/>
      </c>
      <c r="Z171" s="29" t="str">
        <f t="shared" si="88"/>
        <v/>
      </c>
      <c r="AA171" s="34" t="str">
        <f t="shared" si="89"/>
        <v/>
      </c>
      <c r="AB171" s="29" t="str">
        <f t="shared" si="90"/>
        <v/>
      </c>
      <c r="AC171" s="29" t="str">
        <f t="shared" si="91"/>
        <v/>
      </c>
      <c r="AD171" s="30" t="str">
        <f t="shared" si="92"/>
        <v/>
      </c>
      <c r="AE171" s="30" t="str">
        <f>IF(A171="","",IF(H171="Hybride",IF(L171&lt;110,IF(ROUND(((DATE(2015,9,30)-I171)/90),1)&lt;9,VLOOKUP(I171,'Trim Exonérés'!B:D,3),0),0),0))</f>
        <v/>
      </c>
      <c r="AF171" s="30" t="str">
        <f t="shared" si="93"/>
        <v/>
      </c>
      <c r="AG171" s="35" t="str">
        <f t="shared" si="94"/>
        <v/>
      </c>
    </row>
    <row r="172" spans="1:33" x14ac:dyDescent="0.25">
      <c r="A172" s="23"/>
      <c r="B172" s="23"/>
      <c r="C172" s="23"/>
      <c r="D172" s="23"/>
      <c r="E172" s="23"/>
      <c r="F172" s="23"/>
      <c r="G172" s="23"/>
      <c r="H172" s="23"/>
      <c r="I172" s="24"/>
      <c r="J172" s="24"/>
      <c r="K172" s="24"/>
      <c r="L172" s="25"/>
      <c r="M172" s="26"/>
      <c r="N172" s="27" t="str">
        <f t="shared" si="67"/>
        <v/>
      </c>
      <c r="O172" s="27" t="str">
        <f t="shared" si="68"/>
        <v/>
      </c>
      <c r="P172" s="32" t="str">
        <f t="shared" si="84"/>
        <v/>
      </c>
      <c r="Q172" s="31" t="str">
        <f t="shared" si="85"/>
        <v/>
      </c>
      <c r="R172" s="31" t="str">
        <f t="shared" si="86"/>
        <v/>
      </c>
      <c r="S172" s="28" t="str">
        <f>IF(A172="","",IF(I172&gt;DATE(2006,1,1),VLOOKUP(L172,'Barème TVS 1'!B:C,2),VLOOKUP(M172,'Barème TVS 3'!B:C,2)))</f>
        <v/>
      </c>
      <c r="T172" s="28" t="str">
        <f>IF(A172="","",IF(K172&gt;0,0,IF(H172="Diesel et assimilé",VLOOKUP(I172,'Barème TVS 4'!B:D,3),IF(H172="Essence et assimilé",VLOOKUP(I172,'Barème TVS 4'!B:D,2),0))))</f>
        <v/>
      </c>
      <c r="U172" s="29" t="str">
        <f t="shared" si="69"/>
        <v/>
      </c>
      <c r="V172" s="29" t="str">
        <f t="shared" si="70"/>
        <v/>
      </c>
      <c r="W172" s="29" t="str">
        <f t="shared" si="71"/>
        <v/>
      </c>
      <c r="X172" s="29" t="str">
        <f t="shared" si="72"/>
        <v/>
      </c>
      <c r="Y172" s="29" t="str">
        <f t="shared" si="87"/>
        <v/>
      </c>
      <c r="Z172" s="29" t="str">
        <f t="shared" si="88"/>
        <v/>
      </c>
      <c r="AA172" s="34" t="str">
        <f t="shared" si="89"/>
        <v/>
      </c>
      <c r="AB172" s="29" t="str">
        <f t="shared" si="90"/>
        <v/>
      </c>
      <c r="AC172" s="29" t="str">
        <f t="shared" si="91"/>
        <v/>
      </c>
      <c r="AD172" s="30" t="str">
        <f t="shared" si="92"/>
        <v/>
      </c>
      <c r="AE172" s="30" t="str">
        <f>IF(A172="","",IF(H172="Hybride",IF(L172&lt;110,IF(ROUND(((DATE(2015,9,30)-I172)/90),1)&lt;9,VLOOKUP(I172,'Trim Exonérés'!B:D,3),0),0),0))</f>
        <v/>
      </c>
      <c r="AF172" s="30" t="str">
        <f t="shared" si="93"/>
        <v/>
      </c>
      <c r="AG172" s="35" t="str">
        <f t="shared" si="94"/>
        <v/>
      </c>
    </row>
    <row r="173" spans="1:33" x14ac:dyDescent="0.25">
      <c r="A173" s="23"/>
      <c r="B173" s="23"/>
      <c r="C173" s="23"/>
      <c r="D173" s="23"/>
      <c r="E173" s="23"/>
      <c r="F173" s="23"/>
      <c r="G173" s="23"/>
      <c r="H173" s="23"/>
      <c r="I173" s="24"/>
      <c r="J173" s="24"/>
      <c r="K173" s="24"/>
      <c r="L173" s="25"/>
      <c r="M173" s="26"/>
      <c r="N173" s="27" t="str">
        <f t="shared" si="67"/>
        <v/>
      </c>
      <c r="O173" s="27" t="str">
        <f t="shared" si="68"/>
        <v/>
      </c>
      <c r="P173" s="32" t="str">
        <f t="shared" si="84"/>
        <v/>
      </c>
      <c r="Q173" s="31" t="str">
        <f t="shared" si="85"/>
        <v/>
      </c>
      <c r="R173" s="31" t="str">
        <f t="shared" si="86"/>
        <v/>
      </c>
      <c r="S173" s="28" t="str">
        <f>IF(A173="","",IF(I173&gt;DATE(2006,1,1),VLOOKUP(L173,'Barème TVS 1'!B:C,2),VLOOKUP(M173,'Barème TVS 3'!B:C,2)))</f>
        <v/>
      </c>
      <c r="T173" s="28" t="str">
        <f>IF(A173="","",IF(K173&gt;0,0,IF(H173="Diesel et assimilé",VLOOKUP(I173,'Barème TVS 4'!B:D,3),IF(H173="Essence et assimilé",VLOOKUP(I173,'Barème TVS 4'!B:D,2),0))))</f>
        <v/>
      </c>
      <c r="U173" s="29" t="str">
        <f t="shared" si="69"/>
        <v/>
      </c>
      <c r="V173" s="29" t="str">
        <f t="shared" si="70"/>
        <v/>
      </c>
      <c r="W173" s="29" t="str">
        <f t="shared" si="71"/>
        <v/>
      </c>
      <c r="X173" s="29" t="str">
        <f t="shared" si="72"/>
        <v/>
      </c>
      <c r="Y173" s="29" t="str">
        <f t="shared" si="87"/>
        <v/>
      </c>
      <c r="Z173" s="29" t="str">
        <f t="shared" si="88"/>
        <v/>
      </c>
      <c r="AA173" s="34" t="str">
        <f t="shared" si="89"/>
        <v/>
      </c>
      <c r="AB173" s="29" t="str">
        <f t="shared" si="90"/>
        <v/>
      </c>
      <c r="AC173" s="29" t="str">
        <f t="shared" si="91"/>
        <v/>
      </c>
      <c r="AD173" s="30" t="str">
        <f t="shared" si="92"/>
        <v/>
      </c>
      <c r="AE173" s="30" t="str">
        <f>IF(A173="","",IF(H173="Hybride",IF(L173&lt;110,IF(ROUND(((DATE(2015,9,30)-I173)/90),1)&lt;9,VLOOKUP(I173,'Trim Exonérés'!B:D,3),0),0),0))</f>
        <v/>
      </c>
      <c r="AF173" s="30" t="str">
        <f t="shared" si="93"/>
        <v/>
      </c>
      <c r="AG173" s="35" t="str">
        <f t="shared" si="94"/>
        <v/>
      </c>
    </row>
    <row r="174" spans="1:33" x14ac:dyDescent="0.25">
      <c r="A174" s="23"/>
      <c r="B174" s="23"/>
      <c r="C174" s="23"/>
      <c r="D174" s="23"/>
      <c r="E174" s="23"/>
      <c r="F174" s="23"/>
      <c r="G174" s="23"/>
      <c r="H174" s="23"/>
      <c r="I174" s="24"/>
      <c r="J174" s="24"/>
      <c r="K174" s="24"/>
      <c r="L174" s="25"/>
      <c r="M174" s="26"/>
      <c r="N174" s="27" t="str">
        <f t="shared" si="67"/>
        <v/>
      </c>
      <c r="O174" s="27" t="str">
        <f t="shared" si="68"/>
        <v/>
      </c>
      <c r="P174" s="32" t="str">
        <f t="shared" si="84"/>
        <v/>
      </c>
      <c r="Q174" s="31" t="str">
        <f t="shared" si="85"/>
        <v/>
      </c>
      <c r="R174" s="31" t="str">
        <f t="shared" si="86"/>
        <v/>
      </c>
      <c r="S174" s="28" t="str">
        <f>IF(A174="","",IF(I174&gt;DATE(2006,1,1),VLOOKUP(L174,'Barème TVS 1'!B:C,2),VLOOKUP(M174,'Barème TVS 3'!B:C,2)))</f>
        <v/>
      </c>
      <c r="T174" s="28" t="str">
        <f>IF(A174="","",IF(K174&gt;0,0,IF(H174="Diesel et assimilé",VLOOKUP(I174,'Barème TVS 4'!B:D,3),IF(H174="Essence et assimilé",VLOOKUP(I174,'Barème TVS 4'!B:D,2),0))))</f>
        <v/>
      </c>
      <c r="U174" s="29" t="str">
        <f t="shared" si="69"/>
        <v/>
      </c>
      <c r="V174" s="29" t="str">
        <f t="shared" si="70"/>
        <v/>
      </c>
      <c r="W174" s="29" t="str">
        <f t="shared" si="71"/>
        <v/>
      </c>
      <c r="X174" s="29" t="str">
        <f t="shared" si="72"/>
        <v/>
      </c>
      <c r="Y174" s="29" t="str">
        <f t="shared" si="87"/>
        <v/>
      </c>
      <c r="Z174" s="29" t="str">
        <f t="shared" si="88"/>
        <v/>
      </c>
      <c r="AA174" s="34" t="str">
        <f t="shared" si="89"/>
        <v/>
      </c>
      <c r="AB174" s="29" t="str">
        <f t="shared" si="90"/>
        <v/>
      </c>
      <c r="AC174" s="29" t="str">
        <f t="shared" si="91"/>
        <v/>
      </c>
      <c r="AD174" s="30" t="str">
        <f t="shared" si="92"/>
        <v/>
      </c>
      <c r="AE174" s="30" t="str">
        <f>IF(A174="","",IF(H174="Hybride",IF(L174&lt;110,IF(ROUND(((DATE(2015,9,30)-I174)/90),1)&lt;9,VLOOKUP(I174,'Trim Exonérés'!B:D,3),0),0),0))</f>
        <v/>
      </c>
      <c r="AF174" s="30" t="str">
        <f t="shared" si="93"/>
        <v/>
      </c>
      <c r="AG174" s="35" t="str">
        <f t="shared" si="94"/>
        <v/>
      </c>
    </row>
    <row r="175" spans="1:33" x14ac:dyDescent="0.25">
      <c r="A175" s="23"/>
      <c r="B175" s="23"/>
      <c r="C175" s="23"/>
      <c r="D175" s="23"/>
      <c r="E175" s="23"/>
      <c r="F175" s="23"/>
      <c r="G175" s="23"/>
      <c r="H175" s="23"/>
      <c r="I175" s="24"/>
      <c r="J175" s="24"/>
      <c r="K175" s="24"/>
      <c r="L175" s="25"/>
      <c r="M175" s="26"/>
      <c r="N175" s="27" t="str">
        <f t="shared" si="67"/>
        <v/>
      </c>
      <c r="O175" s="27" t="str">
        <f t="shared" si="68"/>
        <v/>
      </c>
      <c r="P175" s="32" t="str">
        <f t="shared" si="84"/>
        <v/>
      </c>
      <c r="Q175" s="31" t="str">
        <f t="shared" si="85"/>
        <v/>
      </c>
      <c r="R175" s="31" t="str">
        <f t="shared" si="86"/>
        <v/>
      </c>
      <c r="S175" s="28" t="str">
        <f>IF(A175="","",IF(I175&gt;DATE(2006,1,1),VLOOKUP(L175,'Barème TVS 1'!B:C,2),VLOOKUP(M175,'Barème TVS 3'!B:C,2)))</f>
        <v/>
      </c>
      <c r="T175" s="28" t="str">
        <f>IF(A175="","",IF(K175&gt;0,0,IF(H175="Diesel et assimilé",VLOOKUP(I175,'Barème TVS 4'!B:D,3),IF(H175="Essence et assimilé",VLOOKUP(I175,'Barème TVS 4'!B:D,2),0))))</f>
        <v/>
      </c>
      <c r="U175" s="29" t="str">
        <f t="shared" si="69"/>
        <v/>
      </c>
      <c r="V175" s="29" t="str">
        <f t="shared" si="70"/>
        <v/>
      </c>
      <c r="W175" s="29" t="str">
        <f t="shared" si="71"/>
        <v/>
      </c>
      <c r="X175" s="29" t="str">
        <f t="shared" si="72"/>
        <v/>
      </c>
      <c r="Y175" s="29" t="str">
        <f t="shared" si="87"/>
        <v/>
      </c>
      <c r="Z175" s="29" t="str">
        <f t="shared" si="88"/>
        <v/>
      </c>
      <c r="AA175" s="34" t="str">
        <f t="shared" si="89"/>
        <v/>
      </c>
      <c r="AB175" s="29" t="str">
        <f t="shared" si="90"/>
        <v/>
      </c>
      <c r="AC175" s="29" t="str">
        <f t="shared" si="91"/>
        <v/>
      </c>
      <c r="AD175" s="30" t="str">
        <f t="shared" si="92"/>
        <v/>
      </c>
      <c r="AE175" s="30" t="str">
        <f>IF(A175="","",IF(H175="Hybride",IF(L175&lt;110,IF(ROUND(((DATE(2015,9,30)-I175)/90),1)&lt;9,VLOOKUP(I175,'Trim Exonérés'!B:D,3),0),0),0))</f>
        <v/>
      </c>
      <c r="AF175" s="30" t="str">
        <f t="shared" si="93"/>
        <v/>
      </c>
      <c r="AG175" s="35" t="str">
        <f t="shared" si="94"/>
        <v/>
      </c>
    </row>
    <row r="176" spans="1:33" x14ac:dyDescent="0.25">
      <c r="A176" s="23"/>
      <c r="B176" s="23"/>
      <c r="C176" s="23"/>
      <c r="D176" s="23"/>
      <c r="E176" s="23"/>
      <c r="F176" s="23"/>
      <c r="G176" s="23"/>
      <c r="H176" s="23"/>
      <c r="I176" s="24"/>
      <c r="J176" s="24"/>
      <c r="K176" s="24"/>
      <c r="L176" s="25"/>
      <c r="M176" s="26"/>
      <c r="N176" s="27" t="str">
        <f t="shared" si="67"/>
        <v/>
      </c>
      <c r="O176" s="27" t="str">
        <f t="shared" si="68"/>
        <v/>
      </c>
      <c r="P176" s="32" t="str">
        <f t="shared" si="84"/>
        <v/>
      </c>
      <c r="Q176" s="31" t="str">
        <f t="shared" si="85"/>
        <v/>
      </c>
      <c r="R176" s="31" t="str">
        <f t="shared" si="86"/>
        <v/>
      </c>
      <c r="S176" s="28" t="str">
        <f>IF(A176="","",IF(I176&gt;DATE(2006,1,1),VLOOKUP(L176,'Barème TVS 1'!B:C,2),VLOOKUP(M176,'Barème TVS 3'!B:C,2)))</f>
        <v/>
      </c>
      <c r="T176" s="28" t="str">
        <f>IF(A176="","",IF(K176&gt;0,0,IF(H176="Diesel et assimilé",VLOOKUP(I176,'Barème TVS 4'!B:D,3),IF(H176="Essence et assimilé",VLOOKUP(I176,'Barème TVS 4'!B:D,2),0))))</f>
        <v/>
      </c>
      <c r="U176" s="29" t="str">
        <f t="shared" si="69"/>
        <v/>
      </c>
      <c r="V176" s="29" t="str">
        <f t="shared" si="70"/>
        <v/>
      </c>
      <c r="W176" s="29" t="str">
        <f t="shared" si="71"/>
        <v/>
      </c>
      <c r="X176" s="29" t="str">
        <f t="shared" si="72"/>
        <v/>
      </c>
      <c r="Y176" s="29" t="str">
        <f t="shared" si="87"/>
        <v/>
      </c>
      <c r="Z176" s="29" t="str">
        <f t="shared" si="88"/>
        <v/>
      </c>
      <c r="AA176" s="34" t="str">
        <f t="shared" si="89"/>
        <v/>
      </c>
      <c r="AB176" s="29" t="str">
        <f t="shared" si="90"/>
        <v/>
      </c>
      <c r="AC176" s="29" t="str">
        <f t="shared" si="91"/>
        <v/>
      </c>
      <c r="AD176" s="30" t="str">
        <f t="shared" si="92"/>
        <v/>
      </c>
      <c r="AE176" s="30" t="str">
        <f>IF(A176="","",IF(H176="Hybride",IF(L176&lt;110,IF(ROUND(((DATE(2015,9,30)-I176)/90),1)&lt;9,VLOOKUP(I176,'Trim Exonérés'!B:D,3),0),0),0))</f>
        <v/>
      </c>
      <c r="AF176" s="30" t="str">
        <f t="shared" si="93"/>
        <v/>
      </c>
      <c r="AG176" s="35" t="str">
        <f t="shared" si="94"/>
        <v/>
      </c>
    </row>
    <row r="177" spans="1:33" x14ac:dyDescent="0.25">
      <c r="A177" s="23"/>
      <c r="B177" s="23"/>
      <c r="C177" s="23"/>
      <c r="D177" s="23"/>
      <c r="E177" s="23"/>
      <c r="F177" s="23"/>
      <c r="G177" s="23"/>
      <c r="H177" s="23"/>
      <c r="I177" s="24"/>
      <c r="J177" s="24"/>
      <c r="K177" s="24"/>
      <c r="L177" s="25"/>
      <c r="M177" s="26"/>
      <c r="N177" s="27" t="str">
        <f t="shared" si="67"/>
        <v/>
      </c>
      <c r="O177" s="27" t="str">
        <f t="shared" si="68"/>
        <v/>
      </c>
      <c r="P177" s="32" t="str">
        <f t="shared" si="84"/>
        <v/>
      </c>
      <c r="Q177" s="31" t="str">
        <f t="shared" si="85"/>
        <v/>
      </c>
      <c r="R177" s="31" t="str">
        <f t="shared" si="86"/>
        <v/>
      </c>
      <c r="S177" s="28" t="str">
        <f>IF(A177="","",IF(I177&gt;DATE(2006,1,1),VLOOKUP(L177,'Barème TVS 1'!B:C,2),VLOOKUP(M177,'Barème TVS 3'!B:C,2)))</f>
        <v/>
      </c>
      <c r="T177" s="28" t="str">
        <f>IF(A177="","",IF(K177&gt;0,0,IF(H177="Diesel et assimilé",VLOOKUP(I177,'Barème TVS 4'!B:D,3),IF(H177="Essence et assimilé",VLOOKUP(I177,'Barème TVS 4'!B:D,2),0))))</f>
        <v/>
      </c>
      <c r="U177" s="29" t="str">
        <f t="shared" si="69"/>
        <v/>
      </c>
      <c r="V177" s="29" t="str">
        <f t="shared" si="70"/>
        <v/>
      </c>
      <c r="W177" s="29" t="str">
        <f t="shared" si="71"/>
        <v/>
      </c>
      <c r="X177" s="29" t="str">
        <f t="shared" si="72"/>
        <v/>
      </c>
      <c r="Y177" s="29" t="str">
        <f t="shared" si="87"/>
        <v/>
      </c>
      <c r="Z177" s="29" t="str">
        <f t="shared" si="88"/>
        <v/>
      </c>
      <c r="AA177" s="34" t="str">
        <f t="shared" si="89"/>
        <v/>
      </c>
      <c r="AB177" s="29" t="str">
        <f t="shared" si="90"/>
        <v/>
      </c>
      <c r="AC177" s="29" t="str">
        <f t="shared" si="91"/>
        <v/>
      </c>
      <c r="AD177" s="30" t="str">
        <f t="shared" si="92"/>
        <v/>
      </c>
      <c r="AE177" s="30" t="str">
        <f>IF(A177="","",IF(H177="Hybride",IF(L177&lt;110,IF(ROUND(((DATE(2015,9,30)-I177)/90),1)&lt;9,VLOOKUP(I177,'Trim Exonérés'!B:D,3),0),0),0))</f>
        <v/>
      </c>
      <c r="AF177" s="30" t="str">
        <f t="shared" si="93"/>
        <v/>
      </c>
      <c r="AG177" s="35" t="str">
        <f t="shared" si="94"/>
        <v/>
      </c>
    </row>
    <row r="178" spans="1:33" x14ac:dyDescent="0.25">
      <c r="A178" s="23"/>
      <c r="B178" s="23"/>
      <c r="C178" s="23"/>
      <c r="D178" s="23"/>
      <c r="E178" s="23"/>
      <c r="F178" s="23"/>
      <c r="G178" s="23"/>
      <c r="H178" s="23"/>
      <c r="I178" s="24"/>
      <c r="J178" s="24"/>
      <c r="K178" s="24"/>
      <c r="L178" s="25"/>
      <c r="M178" s="26"/>
      <c r="N178" s="27" t="str">
        <f t="shared" si="67"/>
        <v/>
      </c>
      <c r="O178" s="27" t="str">
        <f t="shared" si="68"/>
        <v/>
      </c>
      <c r="P178" s="32" t="str">
        <f t="shared" si="84"/>
        <v/>
      </c>
      <c r="Q178" s="31" t="str">
        <f t="shared" si="85"/>
        <v/>
      </c>
      <c r="R178" s="31" t="str">
        <f t="shared" si="86"/>
        <v/>
      </c>
      <c r="S178" s="28" t="str">
        <f>IF(A178="","",IF(I178&gt;DATE(2006,1,1),VLOOKUP(L178,'Barème TVS 1'!B:C,2),VLOOKUP(M178,'Barème TVS 3'!B:C,2)))</f>
        <v/>
      </c>
      <c r="T178" s="28" t="str">
        <f>IF(A178="","",IF(K178&gt;0,0,IF(H178="Diesel et assimilé",VLOOKUP(I178,'Barème TVS 4'!B:D,3),IF(H178="Essence et assimilé",VLOOKUP(I178,'Barème TVS 4'!B:D,2),0))))</f>
        <v/>
      </c>
      <c r="U178" s="29" t="str">
        <f t="shared" si="69"/>
        <v/>
      </c>
      <c r="V178" s="29" t="str">
        <f t="shared" si="70"/>
        <v/>
      </c>
      <c r="W178" s="29" t="str">
        <f t="shared" si="71"/>
        <v/>
      </c>
      <c r="X178" s="29" t="str">
        <f t="shared" si="72"/>
        <v/>
      </c>
      <c r="Y178" s="29" t="str">
        <f t="shared" si="87"/>
        <v/>
      </c>
      <c r="Z178" s="29" t="str">
        <f t="shared" si="88"/>
        <v/>
      </c>
      <c r="AA178" s="34" t="str">
        <f t="shared" si="89"/>
        <v/>
      </c>
      <c r="AB178" s="29" t="str">
        <f t="shared" si="90"/>
        <v/>
      </c>
      <c r="AC178" s="29" t="str">
        <f t="shared" si="91"/>
        <v/>
      </c>
      <c r="AD178" s="30" t="str">
        <f t="shared" si="92"/>
        <v/>
      </c>
      <c r="AE178" s="30" t="str">
        <f>IF(A178="","",IF(H178="Hybride",IF(L178&lt;110,IF(ROUND(((DATE(2015,9,30)-I178)/90),1)&lt;9,VLOOKUP(I178,'Trim Exonérés'!B:D,3),0),0),0))</f>
        <v/>
      </c>
      <c r="AF178" s="30" t="str">
        <f t="shared" si="93"/>
        <v/>
      </c>
      <c r="AG178" s="35" t="str">
        <f t="shared" si="94"/>
        <v/>
      </c>
    </row>
    <row r="179" spans="1:33" x14ac:dyDescent="0.25">
      <c r="A179" s="23"/>
      <c r="B179" s="23"/>
      <c r="C179" s="23"/>
      <c r="D179" s="23"/>
      <c r="E179" s="23"/>
      <c r="F179" s="23"/>
      <c r="G179" s="23"/>
      <c r="H179" s="23"/>
      <c r="I179" s="24"/>
      <c r="J179" s="24"/>
      <c r="K179" s="24"/>
      <c r="L179" s="25"/>
      <c r="M179" s="26"/>
      <c r="N179" s="27" t="str">
        <f t="shared" si="67"/>
        <v/>
      </c>
      <c r="O179" s="27" t="str">
        <f t="shared" si="68"/>
        <v/>
      </c>
      <c r="P179" s="32" t="str">
        <f t="shared" si="84"/>
        <v/>
      </c>
      <c r="Q179" s="31" t="str">
        <f t="shared" si="85"/>
        <v/>
      </c>
      <c r="R179" s="31" t="str">
        <f t="shared" si="86"/>
        <v/>
      </c>
      <c r="S179" s="28" t="str">
        <f>IF(A179="","",IF(I179&gt;DATE(2006,1,1),VLOOKUP(L179,'Barème TVS 1'!B:C,2),VLOOKUP(M179,'Barème TVS 3'!B:C,2)))</f>
        <v/>
      </c>
      <c r="T179" s="28" t="str">
        <f>IF(A179="","",IF(K179&gt;0,0,IF(H179="Diesel et assimilé",VLOOKUP(I179,'Barème TVS 4'!B:D,3),IF(H179="Essence et assimilé",VLOOKUP(I179,'Barème TVS 4'!B:D,2),0))))</f>
        <v/>
      </c>
      <c r="U179" s="29" t="str">
        <f t="shared" si="69"/>
        <v/>
      </c>
      <c r="V179" s="29" t="str">
        <f t="shared" si="70"/>
        <v/>
      </c>
      <c r="W179" s="29" t="str">
        <f t="shared" si="71"/>
        <v/>
      </c>
      <c r="X179" s="29" t="str">
        <f t="shared" si="72"/>
        <v/>
      </c>
      <c r="Y179" s="29" t="str">
        <f t="shared" si="87"/>
        <v/>
      </c>
      <c r="Z179" s="29" t="str">
        <f t="shared" si="88"/>
        <v/>
      </c>
      <c r="AA179" s="34" t="str">
        <f t="shared" si="89"/>
        <v/>
      </c>
      <c r="AB179" s="29" t="str">
        <f t="shared" si="90"/>
        <v/>
      </c>
      <c r="AC179" s="29" t="str">
        <f t="shared" si="91"/>
        <v/>
      </c>
      <c r="AD179" s="30" t="str">
        <f t="shared" si="92"/>
        <v/>
      </c>
      <c r="AE179" s="30" t="str">
        <f>IF(A179="","",IF(H179="Hybride",IF(L179&lt;110,IF(ROUND(((DATE(2015,9,30)-I179)/90),1)&lt;9,VLOOKUP(I179,'Trim Exonérés'!B:D,3),0),0),0))</f>
        <v/>
      </c>
      <c r="AF179" s="30" t="str">
        <f t="shared" si="93"/>
        <v/>
      </c>
      <c r="AG179" s="35" t="str">
        <f t="shared" si="94"/>
        <v/>
      </c>
    </row>
    <row r="180" spans="1:33" x14ac:dyDescent="0.25">
      <c r="A180" s="23"/>
      <c r="B180" s="23"/>
      <c r="C180" s="23"/>
      <c r="D180" s="23"/>
      <c r="E180" s="23"/>
      <c r="F180" s="23"/>
      <c r="G180" s="23"/>
      <c r="H180" s="23"/>
      <c r="I180" s="24"/>
      <c r="J180" s="24"/>
      <c r="K180" s="24"/>
      <c r="L180" s="25"/>
      <c r="M180" s="26"/>
      <c r="N180" s="27" t="str">
        <f t="shared" si="67"/>
        <v/>
      </c>
      <c r="O180" s="27" t="str">
        <f t="shared" si="68"/>
        <v/>
      </c>
      <c r="P180" s="32" t="str">
        <f t="shared" si="84"/>
        <v/>
      </c>
      <c r="Q180" s="31" t="str">
        <f t="shared" si="85"/>
        <v/>
      </c>
      <c r="R180" s="31" t="str">
        <f t="shared" si="86"/>
        <v/>
      </c>
      <c r="S180" s="28" t="str">
        <f>IF(A180="","",IF(I180&gt;DATE(2006,1,1),VLOOKUP(L180,'Barème TVS 1'!B:C,2),VLOOKUP(M180,'Barème TVS 3'!B:C,2)))</f>
        <v/>
      </c>
      <c r="T180" s="28" t="str">
        <f>IF(A180="","",IF(K180&gt;0,0,IF(H180="Diesel et assimilé",VLOOKUP(I180,'Barème TVS 4'!B:D,3),IF(H180="Essence et assimilé",VLOOKUP(I180,'Barème TVS 4'!B:D,2),0))))</f>
        <v/>
      </c>
      <c r="U180" s="29" t="str">
        <f t="shared" si="69"/>
        <v/>
      </c>
      <c r="V180" s="29" t="str">
        <f t="shared" si="70"/>
        <v/>
      </c>
      <c r="W180" s="29" t="str">
        <f t="shared" si="71"/>
        <v/>
      </c>
      <c r="X180" s="29" t="str">
        <f t="shared" si="72"/>
        <v/>
      </c>
      <c r="Y180" s="29" t="str">
        <f t="shared" si="87"/>
        <v/>
      </c>
      <c r="Z180" s="29" t="str">
        <f t="shared" si="88"/>
        <v/>
      </c>
      <c r="AA180" s="34" t="str">
        <f t="shared" si="89"/>
        <v/>
      </c>
      <c r="AB180" s="29" t="str">
        <f t="shared" si="90"/>
        <v/>
      </c>
      <c r="AC180" s="29" t="str">
        <f t="shared" si="91"/>
        <v/>
      </c>
      <c r="AD180" s="30" t="str">
        <f t="shared" si="92"/>
        <v/>
      </c>
      <c r="AE180" s="30" t="str">
        <f>IF(A180="","",IF(H180="Hybride",IF(L180&lt;110,IF(ROUND(((DATE(2015,9,30)-I180)/90),1)&lt;9,VLOOKUP(I180,'Trim Exonérés'!B:D,3),0),0),0))</f>
        <v/>
      </c>
      <c r="AF180" s="30" t="str">
        <f t="shared" si="93"/>
        <v/>
      </c>
      <c r="AG180" s="35" t="str">
        <f t="shared" si="94"/>
        <v/>
      </c>
    </row>
    <row r="181" spans="1:33" x14ac:dyDescent="0.25">
      <c r="A181" s="23"/>
      <c r="B181" s="23"/>
      <c r="C181" s="23"/>
      <c r="D181" s="23"/>
      <c r="E181" s="23"/>
      <c r="F181" s="23"/>
      <c r="G181" s="23"/>
      <c r="H181" s="23"/>
      <c r="I181" s="24"/>
      <c r="J181" s="24"/>
      <c r="K181" s="24"/>
      <c r="L181" s="25"/>
      <c r="M181" s="26"/>
      <c r="N181" s="27" t="str">
        <f t="shared" si="67"/>
        <v/>
      </c>
      <c r="O181" s="27" t="str">
        <f t="shared" si="68"/>
        <v/>
      </c>
      <c r="P181" s="32" t="str">
        <f t="shared" si="84"/>
        <v/>
      </c>
      <c r="Q181" s="31" t="str">
        <f t="shared" si="85"/>
        <v/>
      </c>
      <c r="R181" s="31" t="str">
        <f t="shared" si="86"/>
        <v/>
      </c>
      <c r="S181" s="28" t="str">
        <f>IF(A181="","",IF(I181&gt;DATE(2006,1,1),VLOOKUP(L181,'Barème TVS 1'!B:C,2),VLOOKUP(M181,'Barème TVS 3'!B:C,2)))</f>
        <v/>
      </c>
      <c r="T181" s="28" t="str">
        <f>IF(A181="","",IF(K181&gt;0,0,IF(H181="Diesel et assimilé",VLOOKUP(I181,'Barème TVS 4'!B:D,3),IF(H181="Essence et assimilé",VLOOKUP(I181,'Barème TVS 4'!B:D,2),0))))</f>
        <v/>
      </c>
      <c r="U181" s="29" t="str">
        <f t="shared" si="69"/>
        <v/>
      </c>
      <c r="V181" s="29" t="str">
        <f t="shared" si="70"/>
        <v/>
      </c>
      <c r="W181" s="29" t="str">
        <f t="shared" si="71"/>
        <v/>
      </c>
      <c r="X181" s="29" t="str">
        <f t="shared" si="72"/>
        <v/>
      </c>
      <c r="Y181" s="29" t="str">
        <f t="shared" si="87"/>
        <v/>
      </c>
      <c r="Z181" s="29" t="str">
        <f t="shared" si="88"/>
        <v/>
      </c>
      <c r="AA181" s="34" t="str">
        <f t="shared" si="89"/>
        <v/>
      </c>
      <c r="AB181" s="29" t="str">
        <f t="shared" si="90"/>
        <v/>
      </c>
      <c r="AC181" s="29" t="str">
        <f t="shared" si="91"/>
        <v/>
      </c>
      <c r="AD181" s="30" t="str">
        <f t="shared" si="92"/>
        <v/>
      </c>
      <c r="AE181" s="30" t="str">
        <f>IF(A181="","",IF(H181="Hybride",IF(L181&lt;110,IF(ROUND(((DATE(2015,9,30)-I181)/90),1)&lt;9,VLOOKUP(I181,'Trim Exonérés'!B:D,3),0),0),0))</f>
        <v/>
      </c>
      <c r="AF181" s="30" t="str">
        <f t="shared" si="93"/>
        <v/>
      </c>
      <c r="AG181" s="35" t="str">
        <f t="shared" si="94"/>
        <v/>
      </c>
    </row>
    <row r="182" spans="1:33" x14ac:dyDescent="0.25">
      <c r="A182" s="23"/>
      <c r="B182" s="23"/>
      <c r="C182" s="23"/>
      <c r="D182" s="23"/>
      <c r="E182" s="23"/>
      <c r="F182" s="23"/>
      <c r="G182" s="23"/>
      <c r="H182" s="23"/>
      <c r="I182" s="24"/>
      <c r="J182" s="24"/>
      <c r="K182" s="24"/>
      <c r="L182" s="25"/>
      <c r="M182" s="26"/>
      <c r="N182" s="27" t="str">
        <f t="shared" si="67"/>
        <v/>
      </c>
      <c r="O182" s="27" t="str">
        <f t="shared" si="68"/>
        <v/>
      </c>
      <c r="P182" s="32" t="str">
        <f t="shared" si="84"/>
        <v/>
      </c>
      <c r="Q182" s="31" t="str">
        <f t="shared" si="85"/>
        <v/>
      </c>
      <c r="R182" s="31" t="str">
        <f t="shared" si="86"/>
        <v/>
      </c>
      <c r="S182" s="28" t="str">
        <f>IF(A182="","",IF(I182&gt;DATE(2006,1,1),VLOOKUP(L182,'Barème TVS 1'!B:C,2),VLOOKUP(M182,'Barème TVS 3'!B:C,2)))</f>
        <v/>
      </c>
      <c r="T182" s="28" t="str">
        <f>IF(A182="","",IF(K182&gt;0,0,IF(H182="Diesel et assimilé",VLOOKUP(I182,'Barème TVS 4'!B:D,3),IF(H182="Essence et assimilé",VLOOKUP(I182,'Barème TVS 4'!B:D,2),0))))</f>
        <v/>
      </c>
      <c r="U182" s="29" t="str">
        <f t="shared" si="69"/>
        <v/>
      </c>
      <c r="V182" s="29" t="str">
        <f t="shared" si="70"/>
        <v/>
      </c>
      <c r="W182" s="29" t="str">
        <f t="shared" si="71"/>
        <v/>
      </c>
      <c r="X182" s="29" t="str">
        <f t="shared" si="72"/>
        <v/>
      </c>
      <c r="Y182" s="29" t="str">
        <f t="shared" si="87"/>
        <v/>
      </c>
      <c r="Z182" s="29" t="str">
        <f t="shared" si="88"/>
        <v/>
      </c>
      <c r="AA182" s="34" t="str">
        <f t="shared" si="89"/>
        <v/>
      </c>
      <c r="AB182" s="29" t="str">
        <f t="shared" si="90"/>
        <v/>
      </c>
      <c r="AC182" s="29" t="str">
        <f t="shared" si="91"/>
        <v/>
      </c>
      <c r="AD182" s="30" t="str">
        <f t="shared" si="92"/>
        <v/>
      </c>
      <c r="AE182" s="30" t="str">
        <f>IF(A182="","",IF(H182="Hybride",IF(L182&lt;110,IF(ROUND(((DATE(2015,9,30)-I182)/90),1)&lt;9,VLOOKUP(I182,'Trim Exonérés'!B:D,3),0),0),0))</f>
        <v/>
      </c>
      <c r="AF182" s="30" t="str">
        <f t="shared" si="93"/>
        <v/>
      </c>
      <c r="AG182" s="35" t="str">
        <f t="shared" si="94"/>
        <v/>
      </c>
    </row>
    <row r="183" spans="1:33" x14ac:dyDescent="0.25">
      <c r="A183" s="23"/>
      <c r="B183" s="23"/>
      <c r="C183" s="23"/>
      <c r="D183" s="23"/>
      <c r="E183" s="23"/>
      <c r="F183" s="23"/>
      <c r="G183" s="23"/>
      <c r="H183" s="23"/>
      <c r="I183" s="24"/>
      <c r="J183" s="24"/>
      <c r="K183" s="24"/>
      <c r="L183" s="25"/>
      <c r="M183" s="26"/>
      <c r="N183" s="27" t="str">
        <f t="shared" si="67"/>
        <v/>
      </c>
      <c r="O183" s="27" t="str">
        <f t="shared" si="68"/>
        <v/>
      </c>
      <c r="P183" s="32" t="str">
        <f t="shared" si="84"/>
        <v/>
      </c>
      <c r="Q183" s="31" t="str">
        <f t="shared" si="85"/>
        <v/>
      </c>
      <c r="R183" s="31" t="str">
        <f t="shared" si="86"/>
        <v/>
      </c>
      <c r="S183" s="28" t="str">
        <f>IF(A183="","",IF(I183&gt;DATE(2006,1,1),VLOOKUP(L183,'Barème TVS 1'!B:C,2),VLOOKUP(M183,'Barème TVS 3'!B:C,2)))</f>
        <v/>
      </c>
      <c r="T183" s="28" t="str">
        <f>IF(A183="","",IF(K183&gt;0,0,IF(H183="Diesel et assimilé",VLOOKUP(I183,'Barème TVS 4'!B:D,3),IF(H183="Essence et assimilé",VLOOKUP(I183,'Barème TVS 4'!B:D,2),0))))</f>
        <v/>
      </c>
      <c r="U183" s="29" t="str">
        <f t="shared" si="69"/>
        <v/>
      </c>
      <c r="V183" s="29" t="str">
        <f t="shared" si="70"/>
        <v/>
      </c>
      <c r="W183" s="29" t="str">
        <f t="shared" si="71"/>
        <v/>
      </c>
      <c r="X183" s="29" t="str">
        <f t="shared" si="72"/>
        <v/>
      </c>
      <c r="Y183" s="29" t="str">
        <f t="shared" si="87"/>
        <v/>
      </c>
      <c r="Z183" s="29" t="str">
        <f t="shared" si="88"/>
        <v/>
      </c>
      <c r="AA183" s="34" t="str">
        <f t="shared" si="89"/>
        <v/>
      </c>
      <c r="AB183" s="29" t="str">
        <f t="shared" si="90"/>
        <v/>
      </c>
      <c r="AC183" s="29" t="str">
        <f t="shared" si="91"/>
        <v/>
      </c>
      <c r="AD183" s="30" t="str">
        <f t="shared" si="92"/>
        <v/>
      </c>
      <c r="AE183" s="30" t="str">
        <f>IF(A183="","",IF(H183="Hybride",IF(L183&lt;110,IF(ROUND(((DATE(2015,9,30)-I183)/90),1)&lt;9,VLOOKUP(I183,'Trim Exonérés'!B:D,3),0),0),0))</f>
        <v/>
      </c>
      <c r="AF183" s="30" t="str">
        <f t="shared" si="93"/>
        <v/>
      </c>
      <c r="AG183" s="35" t="str">
        <f t="shared" si="94"/>
        <v/>
      </c>
    </row>
    <row r="184" spans="1:33" x14ac:dyDescent="0.25">
      <c r="A184" s="23"/>
      <c r="B184" s="23"/>
      <c r="C184" s="23"/>
      <c r="D184" s="23"/>
      <c r="E184" s="23"/>
      <c r="F184" s="23"/>
      <c r="G184" s="23"/>
      <c r="H184" s="23"/>
      <c r="I184" s="24"/>
      <c r="J184" s="24"/>
      <c r="K184" s="24"/>
      <c r="L184" s="25"/>
      <c r="M184" s="26"/>
      <c r="N184" s="27" t="str">
        <f t="shared" si="67"/>
        <v/>
      </c>
      <c r="O184" s="27" t="str">
        <f t="shared" si="68"/>
        <v/>
      </c>
      <c r="P184" s="32" t="str">
        <f t="shared" si="84"/>
        <v/>
      </c>
      <c r="Q184" s="31" t="str">
        <f t="shared" si="85"/>
        <v/>
      </c>
      <c r="R184" s="31" t="str">
        <f t="shared" si="86"/>
        <v/>
      </c>
      <c r="S184" s="28" t="str">
        <f>IF(A184="","",IF(I184&gt;DATE(2006,1,1),VLOOKUP(L184,'Barème TVS 1'!B:C,2),VLOOKUP(M184,'Barème TVS 3'!B:C,2)))</f>
        <v/>
      </c>
      <c r="T184" s="28" t="str">
        <f>IF(A184="","",IF(K184&gt;0,0,IF(H184="Diesel et assimilé",VLOOKUP(I184,'Barème TVS 4'!B:D,3),IF(H184="Essence et assimilé",VLOOKUP(I184,'Barème TVS 4'!B:D,2),0))))</f>
        <v/>
      </c>
      <c r="U184" s="29" t="str">
        <f t="shared" si="69"/>
        <v/>
      </c>
      <c r="V184" s="29" t="str">
        <f t="shared" si="70"/>
        <v/>
      </c>
      <c r="W184" s="29" t="str">
        <f t="shared" si="71"/>
        <v/>
      </c>
      <c r="X184" s="29" t="str">
        <f t="shared" si="72"/>
        <v/>
      </c>
      <c r="Y184" s="29" t="str">
        <f t="shared" si="87"/>
        <v/>
      </c>
      <c r="Z184" s="29" t="str">
        <f t="shared" si="88"/>
        <v/>
      </c>
      <c r="AA184" s="34" t="str">
        <f t="shared" si="89"/>
        <v/>
      </c>
      <c r="AB184" s="29" t="str">
        <f t="shared" si="90"/>
        <v/>
      </c>
      <c r="AC184" s="29" t="str">
        <f t="shared" si="91"/>
        <v/>
      </c>
      <c r="AD184" s="30" t="str">
        <f t="shared" si="92"/>
        <v/>
      </c>
      <c r="AE184" s="30" t="str">
        <f>IF(A184="","",IF(H184="Hybride",IF(L184&lt;110,IF(ROUND(((DATE(2015,9,30)-I184)/90),1)&lt;9,VLOOKUP(I184,'Trim Exonérés'!B:D,3),0),0),0))</f>
        <v/>
      </c>
      <c r="AF184" s="30" t="str">
        <f t="shared" si="93"/>
        <v/>
      </c>
      <c r="AG184" s="35" t="str">
        <f t="shared" si="94"/>
        <v/>
      </c>
    </row>
    <row r="185" spans="1:33" x14ac:dyDescent="0.25">
      <c r="A185" s="23"/>
      <c r="B185" s="23"/>
      <c r="C185" s="23"/>
      <c r="D185" s="23"/>
      <c r="E185" s="23"/>
      <c r="F185" s="23"/>
      <c r="G185" s="23"/>
      <c r="H185" s="23"/>
      <c r="I185" s="24"/>
      <c r="J185" s="24"/>
      <c r="K185" s="24"/>
      <c r="L185" s="25"/>
      <c r="M185" s="26"/>
      <c r="N185" s="27" t="str">
        <f t="shared" si="67"/>
        <v/>
      </c>
      <c r="O185" s="27" t="str">
        <f t="shared" si="68"/>
        <v/>
      </c>
      <c r="P185" s="32" t="str">
        <f t="shared" si="84"/>
        <v/>
      </c>
      <c r="Q185" s="31" t="str">
        <f t="shared" si="85"/>
        <v/>
      </c>
      <c r="R185" s="31" t="str">
        <f t="shared" si="86"/>
        <v/>
      </c>
      <c r="S185" s="28" t="str">
        <f>IF(A185="","",IF(I185&gt;DATE(2006,1,1),VLOOKUP(L185,'Barème TVS 1'!B:C,2),VLOOKUP(M185,'Barème TVS 3'!B:C,2)))</f>
        <v/>
      </c>
      <c r="T185" s="28" t="str">
        <f>IF(A185="","",IF(K185&gt;0,0,IF(H185="Diesel et assimilé",VLOOKUP(I185,'Barème TVS 4'!B:D,3),IF(H185="Essence et assimilé",VLOOKUP(I185,'Barème TVS 4'!B:D,2),0))))</f>
        <v/>
      </c>
      <c r="U185" s="29" t="str">
        <f t="shared" si="69"/>
        <v/>
      </c>
      <c r="V185" s="29" t="str">
        <f t="shared" si="70"/>
        <v/>
      </c>
      <c r="W185" s="29" t="str">
        <f t="shared" si="71"/>
        <v/>
      </c>
      <c r="X185" s="29" t="str">
        <f t="shared" si="72"/>
        <v/>
      </c>
      <c r="Y185" s="29" t="str">
        <f t="shared" si="87"/>
        <v/>
      </c>
      <c r="Z185" s="29" t="str">
        <f t="shared" si="88"/>
        <v/>
      </c>
      <c r="AA185" s="34" t="str">
        <f t="shared" si="89"/>
        <v/>
      </c>
      <c r="AB185" s="29" t="str">
        <f t="shared" si="90"/>
        <v/>
      </c>
      <c r="AC185" s="29" t="str">
        <f t="shared" si="91"/>
        <v/>
      </c>
      <c r="AD185" s="30" t="str">
        <f t="shared" si="92"/>
        <v/>
      </c>
      <c r="AE185" s="30" t="str">
        <f>IF(A185="","",IF(H185="Hybride",IF(L185&lt;110,IF(ROUND(((DATE(2015,9,30)-I185)/90),1)&lt;9,VLOOKUP(I185,'Trim Exonérés'!B:D,3),0),0),0))</f>
        <v/>
      </c>
      <c r="AF185" s="30" t="str">
        <f t="shared" si="93"/>
        <v/>
      </c>
      <c r="AG185" s="35" t="str">
        <f t="shared" si="94"/>
        <v/>
      </c>
    </row>
    <row r="186" spans="1:33" x14ac:dyDescent="0.25">
      <c r="A186" s="23"/>
      <c r="B186" s="23"/>
      <c r="C186" s="23"/>
      <c r="D186" s="23"/>
      <c r="E186" s="23"/>
      <c r="F186" s="23"/>
      <c r="G186" s="23"/>
      <c r="H186" s="23"/>
      <c r="I186" s="24"/>
      <c r="J186" s="24"/>
      <c r="K186" s="24"/>
      <c r="L186" s="25"/>
      <c r="M186" s="26"/>
      <c r="N186" s="27" t="str">
        <f t="shared" si="67"/>
        <v/>
      </c>
      <c r="O186" s="27" t="str">
        <f t="shared" si="68"/>
        <v/>
      </c>
      <c r="P186" s="32" t="str">
        <f t="shared" si="84"/>
        <v/>
      </c>
      <c r="Q186" s="31" t="str">
        <f t="shared" si="85"/>
        <v/>
      </c>
      <c r="R186" s="31" t="str">
        <f t="shared" si="86"/>
        <v/>
      </c>
      <c r="S186" s="28" t="str">
        <f>IF(A186="","",IF(I186&gt;DATE(2006,1,1),VLOOKUP(L186,'Barème TVS 1'!B:C,2),VLOOKUP(M186,'Barème TVS 3'!B:C,2)))</f>
        <v/>
      </c>
      <c r="T186" s="28" t="str">
        <f>IF(A186="","",IF(K186&gt;0,0,IF(H186="Diesel et assimilé",VLOOKUP(I186,'Barème TVS 4'!B:D,3),IF(H186="Essence et assimilé",VLOOKUP(I186,'Barème TVS 4'!B:D,2),0))))</f>
        <v/>
      </c>
      <c r="U186" s="29" t="str">
        <f t="shared" si="69"/>
        <v/>
      </c>
      <c r="V186" s="29" t="str">
        <f t="shared" si="70"/>
        <v/>
      </c>
      <c r="W186" s="29" t="str">
        <f t="shared" si="71"/>
        <v/>
      </c>
      <c r="X186" s="29" t="str">
        <f t="shared" si="72"/>
        <v/>
      </c>
      <c r="Y186" s="29" t="str">
        <f t="shared" si="87"/>
        <v/>
      </c>
      <c r="Z186" s="29" t="str">
        <f t="shared" si="88"/>
        <v/>
      </c>
      <c r="AA186" s="34" t="str">
        <f t="shared" si="89"/>
        <v/>
      </c>
      <c r="AB186" s="29" t="str">
        <f t="shared" si="90"/>
        <v/>
      </c>
      <c r="AC186" s="29" t="str">
        <f t="shared" si="91"/>
        <v/>
      </c>
      <c r="AD186" s="30" t="str">
        <f t="shared" si="92"/>
        <v/>
      </c>
      <c r="AE186" s="30" t="str">
        <f>IF(A186="","",IF(H186="Hybride",IF(L186&lt;110,IF(ROUND(((DATE(2015,9,30)-I186)/90),1)&lt;9,VLOOKUP(I186,'Trim Exonérés'!B:D,3),0),0),0))</f>
        <v/>
      </c>
      <c r="AF186" s="30" t="str">
        <f t="shared" si="93"/>
        <v/>
      </c>
      <c r="AG186" s="35" t="str">
        <f t="shared" si="94"/>
        <v/>
      </c>
    </row>
    <row r="187" spans="1:33" x14ac:dyDescent="0.25">
      <c r="A187" s="23"/>
      <c r="B187" s="23"/>
      <c r="C187" s="23"/>
      <c r="D187" s="23"/>
      <c r="E187" s="23"/>
      <c r="F187" s="23"/>
      <c r="G187" s="23"/>
      <c r="H187" s="23"/>
      <c r="I187" s="24"/>
      <c r="J187" s="24"/>
      <c r="K187" s="24"/>
      <c r="L187" s="25"/>
      <c r="M187" s="26"/>
      <c r="N187" s="27" t="str">
        <f t="shared" si="67"/>
        <v/>
      </c>
      <c r="O187" s="27" t="str">
        <f t="shared" si="68"/>
        <v/>
      </c>
      <c r="P187" s="32" t="str">
        <f t="shared" si="84"/>
        <v/>
      </c>
      <c r="Q187" s="31" t="str">
        <f t="shared" si="85"/>
        <v/>
      </c>
      <c r="R187" s="31" t="str">
        <f t="shared" si="86"/>
        <v/>
      </c>
      <c r="S187" s="28" t="str">
        <f>IF(A187="","",IF(I187&gt;DATE(2006,1,1),VLOOKUP(L187,'Barème TVS 1'!B:C,2),VLOOKUP(M187,'Barème TVS 3'!B:C,2)))</f>
        <v/>
      </c>
      <c r="T187" s="28" t="str">
        <f>IF(A187="","",IF(K187&gt;0,0,IF(H187="Diesel et assimilé",VLOOKUP(I187,'Barème TVS 4'!B:D,3),IF(H187="Essence et assimilé",VLOOKUP(I187,'Barème TVS 4'!B:D,2),0))))</f>
        <v/>
      </c>
      <c r="U187" s="29" t="str">
        <f t="shared" si="69"/>
        <v/>
      </c>
      <c r="V187" s="29" t="str">
        <f t="shared" si="70"/>
        <v/>
      </c>
      <c r="W187" s="29" t="str">
        <f t="shared" si="71"/>
        <v/>
      </c>
      <c r="X187" s="29" t="str">
        <f t="shared" si="72"/>
        <v/>
      </c>
      <c r="Y187" s="29" t="str">
        <f t="shared" si="87"/>
        <v/>
      </c>
      <c r="Z187" s="29" t="str">
        <f t="shared" si="88"/>
        <v/>
      </c>
      <c r="AA187" s="34" t="str">
        <f t="shared" si="89"/>
        <v/>
      </c>
      <c r="AB187" s="29" t="str">
        <f t="shared" si="90"/>
        <v/>
      </c>
      <c r="AC187" s="29" t="str">
        <f t="shared" si="91"/>
        <v/>
      </c>
      <c r="AD187" s="30" t="str">
        <f t="shared" si="92"/>
        <v/>
      </c>
      <c r="AE187" s="30" t="str">
        <f>IF(A187="","",IF(H187="Hybride",IF(L187&lt;110,IF(ROUND(((DATE(2015,9,30)-I187)/90),1)&lt;9,VLOOKUP(I187,'Trim Exonérés'!B:D,3),0),0),0))</f>
        <v/>
      </c>
      <c r="AF187" s="30" t="str">
        <f t="shared" si="93"/>
        <v/>
      </c>
      <c r="AG187" s="35" t="str">
        <f t="shared" si="94"/>
        <v/>
      </c>
    </row>
    <row r="188" spans="1:33" x14ac:dyDescent="0.25">
      <c r="A188" s="23"/>
      <c r="B188" s="23"/>
      <c r="C188" s="23"/>
      <c r="D188" s="23"/>
      <c r="E188" s="23"/>
      <c r="F188" s="23"/>
      <c r="G188" s="23"/>
      <c r="H188" s="23"/>
      <c r="I188" s="24"/>
      <c r="J188" s="24"/>
      <c r="K188" s="24"/>
      <c r="L188" s="25"/>
      <c r="M188" s="26"/>
      <c r="N188" s="27" t="str">
        <f t="shared" si="67"/>
        <v/>
      </c>
      <c r="O188" s="27" t="str">
        <f t="shared" si="68"/>
        <v/>
      </c>
      <c r="P188" s="32" t="str">
        <f t="shared" si="84"/>
        <v/>
      </c>
      <c r="Q188" s="31" t="str">
        <f t="shared" si="85"/>
        <v/>
      </c>
      <c r="R188" s="31" t="str">
        <f t="shared" si="86"/>
        <v/>
      </c>
      <c r="S188" s="28" t="str">
        <f>IF(A188="","",IF(I188&gt;DATE(2006,1,1),VLOOKUP(L188,'Barème TVS 1'!B:C,2),VLOOKUP(M188,'Barème TVS 3'!B:C,2)))</f>
        <v/>
      </c>
      <c r="T188" s="28" t="str">
        <f>IF(A188="","",IF(K188&gt;0,0,IF(H188="Diesel et assimilé",VLOOKUP(I188,'Barème TVS 4'!B:D,3),IF(H188="Essence et assimilé",VLOOKUP(I188,'Barème TVS 4'!B:D,2),0))))</f>
        <v/>
      </c>
      <c r="U188" s="29" t="str">
        <f t="shared" si="69"/>
        <v/>
      </c>
      <c r="V188" s="29" t="str">
        <f t="shared" si="70"/>
        <v/>
      </c>
      <c r="W188" s="29" t="str">
        <f t="shared" si="71"/>
        <v/>
      </c>
      <c r="X188" s="29" t="str">
        <f t="shared" si="72"/>
        <v/>
      </c>
      <c r="Y188" s="29" t="str">
        <f t="shared" si="87"/>
        <v/>
      </c>
      <c r="Z188" s="29" t="str">
        <f t="shared" si="88"/>
        <v/>
      </c>
      <c r="AA188" s="34" t="str">
        <f t="shared" si="89"/>
        <v/>
      </c>
      <c r="AB188" s="29" t="str">
        <f t="shared" si="90"/>
        <v/>
      </c>
      <c r="AC188" s="29" t="str">
        <f t="shared" si="91"/>
        <v/>
      </c>
      <c r="AD188" s="30" t="str">
        <f t="shared" si="92"/>
        <v/>
      </c>
      <c r="AE188" s="30" t="str">
        <f>IF(A188="","",IF(H188="Hybride",IF(L188&lt;110,IF(ROUND(((DATE(2015,9,30)-I188)/90),1)&lt;9,VLOOKUP(I188,'Trim Exonérés'!B:D,3),0),0),0))</f>
        <v/>
      </c>
      <c r="AF188" s="30" t="str">
        <f t="shared" si="93"/>
        <v/>
      </c>
      <c r="AG188" s="35" t="str">
        <f t="shared" si="94"/>
        <v/>
      </c>
    </row>
    <row r="189" spans="1:33" x14ac:dyDescent="0.25">
      <c r="A189" s="23"/>
      <c r="B189" s="23"/>
      <c r="C189" s="23"/>
      <c r="D189" s="23"/>
      <c r="E189" s="23"/>
      <c r="F189" s="23"/>
      <c r="G189" s="23"/>
      <c r="H189" s="23"/>
      <c r="I189" s="24"/>
      <c r="J189" s="24"/>
      <c r="K189" s="24"/>
      <c r="L189" s="25"/>
      <c r="M189" s="26"/>
      <c r="N189" s="27" t="str">
        <f t="shared" si="67"/>
        <v/>
      </c>
      <c r="O189" s="27" t="str">
        <f t="shared" si="68"/>
        <v/>
      </c>
      <c r="P189" s="32" t="str">
        <f t="shared" si="84"/>
        <v/>
      </c>
      <c r="Q189" s="31" t="str">
        <f t="shared" si="85"/>
        <v/>
      </c>
      <c r="R189" s="31" t="str">
        <f t="shared" si="86"/>
        <v/>
      </c>
      <c r="S189" s="28" t="str">
        <f>IF(A189="","",IF(I189&gt;DATE(2006,1,1),VLOOKUP(L189,'Barème TVS 1'!B:C,2),VLOOKUP(M189,'Barème TVS 3'!B:C,2)))</f>
        <v/>
      </c>
      <c r="T189" s="28" t="str">
        <f>IF(A189="","",IF(K189&gt;0,0,IF(H189="Diesel et assimilé",VLOOKUP(I189,'Barème TVS 4'!B:D,3),IF(H189="Essence et assimilé",VLOOKUP(I189,'Barème TVS 4'!B:D,2),0))))</f>
        <v/>
      </c>
      <c r="U189" s="29" t="str">
        <f t="shared" si="69"/>
        <v/>
      </c>
      <c r="V189" s="29" t="str">
        <f t="shared" si="70"/>
        <v/>
      </c>
      <c r="W189" s="29" t="str">
        <f t="shared" si="71"/>
        <v/>
      </c>
      <c r="X189" s="29" t="str">
        <f t="shared" si="72"/>
        <v/>
      </c>
      <c r="Y189" s="29" t="str">
        <f t="shared" si="87"/>
        <v/>
      </c>
      <c r="Z189" s="29" t="str">
        <f t="shared" si="88"/>
        <v/>
      </c>
      <c r="AA189" s="34" t="str">
        <f t="shared" si="89"/>
        <v/>
      </c>
      <c r="AB189" s="29" t="str">
        <f t="shared" si="90"/>
        <v/>
      </c>
      <c r="AC189" s="29" t="str">
        <f t="shared" si="91"/>
        <v/>
      </c>
      <c r="AD189" s="30" t="str">
        <f t="shared" si="92"/>
        <v/>
      </c>
      <c r="AE189" s="30" t="str">
        <f>IF(A189="","",IF(H189="Hybride",IF(L189&lt;110,IF(ROUND(((DATE(2015,9,30)-I189)/90),1)&lt;9,VLOOKUP(I189,'Trim Exonérés'!B:D,3),0),0),0))</f>
        <v/>
      </c>
      <c r="AF189" s="30" t="str">
        <f t="shared" si="93"/>
        <v/>
      </c>
      <c r="AG189" s="35" t="str">
        <f t="shared" si="94"/>
        <v/>
      </c>
    </row>
    <row r="190" spans="1:33" x14ac:dyDescent="0.25">
      <c r="A190" s="23"/>
      <c r="B190" s="23"/>
      <c r="C190" s="23"/>
      <c r="D190" s="23"/>
      <c r="E190" s="23"/>
      <c r="F190" s="23"/>
      <c r="G190" s="23"/>
      <c r="H190" s="23"/>
      <c r="I190" s="24"/>
      <c r="J190" s="24"/>
      <c r="K190" s="24"/>
      <c r="L190" s="25"/>
      <c r="M190" s="26"/>
      <c r="N190" s="27" t="str">
        <f t="shared" si="67"/>
        <v/>
      </c>
      <c r="O190" s="27" t="str">
        <f t="shared" si="68"/>
        <v/>
      </c>
      <c r="P190" s="32" t="str">
        <f t="shared" si="84"/>
        <v/>
      </c>
      <c r="Q190" s="31" t="str">
        <f t="shared" si="85"/>
        <v/>
      </c>
      <c r="R190" s="31" t="str">
        <f t="shared" si="86"/>
        <v/>
      </c>
      <c r="S190" s="28" t="str">
        <f>IF(A190="","",IF(I190&gt;DATE(2006,1,1),VLOOKUP(L190,'Barème TVS 1'!B:C,2),VLOOKUP(M190,'Barème TVS 3'!B:C,2)))</f>
        <v/>
      </c>
      <c r="T190" s="28" t="str">
        <f>IF(A190="","",IF(K190&gt;0,0,IF(H190="Diesel et assimilé",VLOOKUP(I190,'Barème TVS 4'!B:D,3),IF(H190="Essence et assimilé",VLOOKUP(I190,'Barème TVS 4'!B:D,2),0))))</f>
        <v/>
      </c>
      <c r="U190" s="29" t="str">
        <f t="shared" si="69"/>
        <v/>
      </c>
      <c r="V190" s="29" t="str">
        <f t="shared" si="70"/>
        <v/>
      </c>
      <c r="W190" s="29" t="str">
        <f t="shared" si="71"/>
        <v/>
      </c>
      <c r="X190" s="29" t="str">
        <f t="shared" si="72"/>
        <v/>
      </c>
      <c r="Y190" s="29" t="str">
        <f t="shared" si="87"/>
        <v/>
      </c>
      <c r="Z190" s="29" t="str">
        <f t="shared" si="88"/>
        <v/>
      </c>
      <c r="AA190" s="34" t="str">
        <f t="shared" si="89"/>
        <v/>
      </c>
      <c r="AB190" s="29" t="str">
        <f t="shared" si="90"/>
        <v/>
      </c>
      <c r="AC190" s="29" t="str">
        <f t="shared" si="91"/>
        <v/>
      </c>
      <c r="AD190" s="30" t="str">
        <f t="shared" si="92"/>
        <v/>
      </c>
      <c r="AE190" s="30" t="str">
        <f>IF(A190="","",IF(H190="Hybride",IF(L190&lt;110,IF(ROUND(((DATE(2015,9,30)-I190)/90),1)&lt;9,VLOOKUP(I190,'Trim Exonérés'!B:D,3),0),0),0))</f>
        <v/>
      </c>
      <c r="AF190" s="30" t="str">
        <f t="shared" si="93"/>
        <v/>
      </c>
      <c r="AG190" s="35" t="str">
        <f t="shared" si="94"/>
        <v/>
      </c>
    </row>
    <row r="191" spans="1:33" x14ac:dyDescent="0.25">
      <c r="A191" s="23"/>
      <c r="B191" s="23"/>
      <c r="C191" s="23"/>
      <c r="D191" s="23"/>
      <c r="E191" s="23"/>
      <c r="F191" s="23"/>
      <c r="G191" s="23"/>
      <c r="H191" s="23"/>
      <c r="I191" s="24"/>
      <c r="J191" s="24"/>
      <c r="K191" s="24"/>
      <c r="L191" s="25"/>
      <c r="M191" s="26"/>
      <c r="N191" s="27" t="str">
        <f t="shared" si="67"/>
        <v/>
      </c>
      <c r="O191" s="27" t="str">
        <f t="shared" si="68"/>
        <v/>
      </c>
      <c r="P191" s="32" t="str">
        <f t="shared" si="84"/>
        <v/>
      </c>
      <c r="Q191" s="31" t="str">
        <f t="shared" si="85"/>
        <v/>
      </c>
      <c r="R191" s="31" t="str">
        <f t="shared" si="86"/>
        <v/>
      </c>
      <c r="S191" s="28" t="str">
        <f>IF(A191="","",IF(I191&gt;DATE(2006,1,1),VLOOKUP(L191,'Barème TVS 1'!B:C,2),VLOOKUP(M191,'Barème TVS 3'!B:C,2)))</f>
        <v/>
      </c>
      <c r="T191" s="28" t="str">
        <f>IF(A191="","",IF(K191&gt;0,0,IF(H191="Diesel et assimilé",VLOOKUP(I191,'Barème TVS 4'!B:D,3),IF(H191="Essence et assimilé",VLOOKUP(I191,'Barème TVS 4'!B:D,2),0))))</f>
        <v/>
      </c>
      <c r="U191" s="29" t="str">
        <f t="shared" si="69"/>
        <v/>
      </c>
      <c r="V191" s="29" t="str">
        <f t="shared" si="70"/>
        <v/>
      </c>
      <c r="W191" s="29" t="str">
        <f t="shared" si="71"/>
        <v/>
      </c>
      <c r="X191" s="29" t="str">
        <f t="shared" si="72"/>
        <v/>
      </c>
      <c r="Y191" s="29" t="str">
        <f t="shared" si="87"/>
        <v/>
      </c>
      <c r="Z191" s="29" t="str">
        <f t="shared" si="88"/>
        <v/>
      </c>
      <c r="AA191" s="34" t="str">
        <f t="shared" si="89"/>
        <v/>
      </c>
      <c r="AB191" s="29" t="str">
        <f t="shared" si="90"/>
        <v/>
      </c>
      <c r="AC191" s="29" t="str">
        <f t="shared" si="91"/>
        <v/>
      </c>
      <c r="AD191" s="30" t="str">
        <f t="shared" si="92"/>
        <v/>
      </c>
      <c r="AE191" s="30" t="str">
        <f>IF(A191="","",IF(H191="Hybride",IF(L191&lt;110,IF(ROUND(((DATE(2015,9,30)-I191)/90),1)&lt;9,VLOOKUP(I191,'Trim Exonérés'!B:D,3),0),0),0))</f>
        <v/>
      </c>
      <c r="AF191" s="30" t="str">
        <f t="shared" si="93"/>
        <v/>
      </c>
      <c r="AG191" s="35" t="str">
        <f t="shared" si="94"/>
        <v/>
      </c>
    </row>
    <row r="192" spans="1:33" x14ac:dyDescent="0.25">
      <c r="A192" s="23"/>
      <c r="B192" s="23"/>
      <c r="C192" s="23"/>
      <c r="D192" s="23"/>
      <c r="E192" s="23"/>
      <c r="F192" s="23"/>
      <c r="G192" s="23"/>
      <c r="H192" s="23"/>
      <c r="I192" s="24"/>
      <c r="J192" s="24"/>
      <c r="K192" s="24"/>
      <c r="L192" s="25"/>
      <c r="M192" s="26"/>
      <c r="N192" s="27" t="str">
        <f t="shared" si="67"/>
        <v/>
      </c>
      <c r="O192" s="27" t="str">
        <f t="shared" si="68"/>
        <v/>
      </c>
      <c r="P192" s="32" t="str">
        <f t="shared" si="84"/>
        <v/>
      </c>
      <c r="Q192" s="31" t="str">
        <f t="shared" si="85"/>
        <v/>
      </c>
      <c r="R192" s="31" t="str">
        <f t="shared" si="86"/>
        <v/>
      </c>
      <c r="S192" s="28" t="str">
        <f>IF(A192="","",IF(I192&gt;DATE(2006,1,1),VLOOKUP(L192,'Barème TVS 1'!B:C,2),VLOOKUP(M192,'Barème TVS 3'!B:C,2)))</f>
        <v/>
      </c>
      <c r="T192" s="28" t="str">
        <f>IF(A192="","",IF(K192&gt;0,0,IF(H192="Diesel et assimilé",VLOOKUP(I192,'Barème TVS 4'!B:D,3),IF(H192="Essence et assimilé",VLOOKUP(I192,'Barème TVS 4'!B:D,2),0))))</f>
        <v/>
      </c>
      <c r="U192" s="29" t="str">
        <f t="shared" si="69"/>
        <v/>
      </c>
      <c r="V192" s="29" t="str">
        <f t="shared" si="70"/>
        <v/>
      </c>
      <c r="W192" s="29" t="str">
        <f t="shared" si="71"/>
        <v/>
      </c>
      <c r="X192" s="29" t="str">
        <f t="shared" si="72"/>
        <v/>
      </c>
      <c r="Y192" s="29" t="str">
        <f t="shared" si="87"/>
        <v/>
      </c>
      <c r="Z192" s="29" t="str">
        <f t="shared" si="88"/>
        <v/>
      </c>
      <c r="AA192" s="34" t="str">
        <f t="shared" si="89"/>
        <v/>
      </c>
      <c r="AB192" s="29" t="str">
        <f t="shared" si="90"/>
        <v/>
      </c>
      <c r="AC192" s="29" t="str">
        <f t="shared" si="91"/>
        <v/>
      </c>
      <c r="AD192" s="30" t="str">
        <f t="shared" si="92"/>
        <v/>
      </c>
      <c r="AE192" s="30" t="str">
        <f>IF(A192="","",IF(H192="Hybride",IF(L192&lt;110,IF(ROUND(((DATE(2015,9,30)-I192)/90),1)&lt;9,VLOOKUP(I192,'Trim Exonérés'!B:D,3),0),0),0))</f>
        <v/>
      </c>
      <c r="AF192" s="30" t="str">
        <f t="shared" si="93"/>
        <v/>
      </c>
      <c r="AG192" s="35" t="str">
        <f t="shared" si="94"/>
        <v/>
      </c>
    </row>
    <row r="193" spans="1:33" x14ac:dyDescent="0.25">
      <c r="A193" s="23"/>
      <c r="B193" s="23"/>
      <c r="C193" s="23"/>
      <c r="D193" s="23"/>
      <c r="E193" s="23"/>
      <c r="F193" s="23"/>
      <c r="G193" s="23"/>
      <c r="H193" s="23"/>
      <c r="I193" s="24"/>
      <c r="J193" s="24"/>
      <c r="K193" s="24"/>
      <c r="L193" s="25"/>
      <c r="M193" s="26"/>
      <c r="N193" s="27" t="str">
        <f t="shared" si="67"/>
        <v/>
      </c>
      <c r="O193" s="27" t="str">
        <f t="shared" si="68"/>
        <v/>
      </c>
      <c r="P193" s="32" t="str">
        <f t="shared" si="84"/>
        <v/>
      </c>
      <c r="Q193" s="31" t="str">
        <f t="shared" si="85"/>
        <v/>
      </c>
      <c r="R193" s="31" t="str">
        <f t="shared" si="86"/>
        <v/>
      </c>
      <c r="S193" s="28" t="str">
        <f>IF(A193="","",IF(I193&gt;DATE(2006,1,1),VLOOKUP(L193,'Barème TVS 1'!B:C,2),VLOOKUP(M193,'Barème TVS 3'!B:C,2)))</f>
        <v/>
      </c>
      <c r="T193" s="28" t="str">
        <f>IF(A193="","",IF(K193&gt;0,0,IF(H193="Diesel et assimilé",VLOOKUP(I193,'Barème TVS 4'!B:D,3),IF(H193="Essence et assimilé",VLOOKUP(I193,'Barème TVS 4'!B:D,2),0))))</f>
        <v/>
      </c>
      <c r="U193" s="29" t="str">
        <f t="shared" si="69"/>
        <v/>
      </c>
      <c r="V193" s="29" t="str">
        <f t="shared" si="70"/>
        <v/>
      </c>
      <c r="W193" s="29" t="str">
        <f t="shared" si="71"/>
        <v/>
      </c>
      <c r="X193" s="29" t="str">
        <f t="shared" si="72"/>
        <v/>
      </c>
      <c r="Y193" s="29" t="str">
        <f t="shared" si="87"/>
        <v/>
      </c>
      <c r="Z193" s="29" t="str">
        <f t="shared" si="88"/>
        <v/>
      </c>
      <c r="AA193" s="34" t="str">
        <f t="shared" si="89"/>
        <v/>
      </c>
      <c r="AB193" s="29" t="str">
        <f t="shared" si="90"/>
        <v/>
      </c>
      <c r="AC193" s="29" t="str">
        <f t="shared" si="91"/>
        <v/>
      </c>
      <c r="AD193" s="30" t="str">
        <f t="shared" si="92"/>
        <v/>
      </c>
      <c r="AE193" s="30" t="str">
        <f>IF(A193="","",IF(H193="Hybride",IF(L193&lt;110,IF(ROUND(((DATE(2015,9,30)-I193)/90),1)&lt;9,VLOOKUP(I193,'Trim Exonérés'!B:D,3),0),0),0))</f>
        <v/>
      </c>
      <c r="AF193" s="30" t="str">
        <f t="shared" si="93"/>
        <v/>
      </c>
      <c r="AG193" s="35" t="str">
        <f t="shared" si="94"/>
        <v/>
      </c>
    </row>
    <row r="194" spans="1:33" x14ac:dyDescent="0.25">
      <c r="A194" s="23"/>
      <c r="B194" s="23"/>
      <c r="C194" s="23"/>
      <c r="D194" s="23"/>
      <c r="E194" s="23"/>
      <c r="F194" s="23"/>
      <c r="G194" s="23"/>
      <c r="H194" s="23"/>
      <c r="I194" s="24"/>
      <c r="J194" s="24"/>
      <c r="K194" s="24"/>
      <c r="L194" s="25"/>
      <c r="M194" s="26"/>
      <c r="N194" s="27" t="str">
        <f t="shared" si="67"/>
        <v/>
      </c>
      <c r="O194" s="27" t="str">
        <f t="shared" si="68"/>
        <v/>
      </c>
      <c r="P194" s="32" t="str">
        <f t="shared" si="84"/>
        <v/>
      </c>
      <c r="Q194" s="31" t="str">
        <f t="shared" si="85"/>
        <v/>
      </c>
      <c r="R194" s="31" t="str">
        <f t="shared" si="86"/>
        <v/>
      </c>
      <c r="S194" s="28" t="str">
        <f>IF(A194="","",IF(I194&gt;DATE(2006,1,1),VLOOKUP(L194,'Barème TVS 1'!B:C,2),VLOOKUP(M194,'Barème TVS 3'!B:C,2)))</f>
        <v/>
      </c>
      <c r="T194" s="28" t="str">
        <f>IF(A194="","",IF(K194&gt;0,0,IF(H194="Diesel et assimilé",VLOOKUP(I194,'Barème TVS 4'!B:D,3),IF(H194="Essence et assimilé",VLOOKUP(I194,'Barème TVS 4'!B:D,2),0))))</f>
        <v/>
      </c>
      <c r="U194" s="29" t="str">
        <f t="shared" si="69"/>
        <v/>
      </c>
      <c r="V194" s="29" t="str">
        <f t="shared" si="70"/>
        <v/>
      </c>
      <c r="W194" s="29" t="str">
        <f t="shared" si="71"/>
        <v/>
      </c>
      <c r="X194" s="29" t="str">
        <f t="shared" si="72"/>
        <v/>
      </c>
      <c r="Y194" s="29" t="str">
        <f t="shared" si="87"/>
        <v/>
      </c>
      <c r="Z194" s="29" t="str">
        <f t="shared" si="88"/>
        <v/>
      </c>
      <c r="AA194" s="34" t="str">
        <f t="shared" si="89"/>
        <v/>
      </c>
      <c r="AB194" s="29" t="str">
        <f t="shared" si="90"/>
        <v/>
      </c>
      <c r="AC194" s="29" t="str">
        <f t="shared" si="91"/>
        <v/>
      </c>
      <c r="AD194" s="30" t="str">
        <f t="shared" si="92"/>
        <v/>
      </c>
      <c r="AE194" s="30" t="str">
        <f>IF(A194="","",IF(H194="Hybride",IF(L194&lt;110,IF(ROUND(((DATE(2015,9,30)-I194)/90),1)&lt;9,VLOOKUP(I194,'Trim Exonérés'!B:D,3),0),0),0))</f>
        <v/>
      </c>
      <c r="AF194" s="30" t="str">
        <f t="shared" si="93"/>
        <v/>
      </c>
      <c r="AG194" s="35" t="str">
        <f t="shared" si="94"/>
        <v/>
      </c>
    </row>
    <row r="195" spans="1:33" x14ac:dyDescent="0.25">
      <c r="A195" s="23"/>
      <c r="B195" s="23"/>
      <c r="C195" s="23"/>
      <c r="D195" s="23"/>
      <c r="E195" s="23"/>
      <c r="F195" s="23"/>
      <c r="G195" s="23"/>
      <c r="H195" s="23"/>
      <c r="I195" s="24"/>
      <c r="J195" s="24"/>
      <c r="K195" s="24"/>
      <c r="L195" s="25"/>
      <c r="M195" s="26"/>
      <c r="N195" s="27" t="str">
        <f t="shared" si="67"/>
        <v/>
      </c>
      <c r="O195" s="27" t="str">
        <f t="shared" si="68"/>
        <v/>
      </c>
      <c r="P195" s="32" t="str">
        <f t="shared" si="84"/>
        <v/>
      </c>
      <c r="Q195" s="31" t="str">
        <f t="shared" si="85"/>
        <v/>
      </c>
      <c r="R195" s="31" t="str">
        <f t="shared" si="86"/>
        <v/>
      </c>
      <c r="S195" s="28" t="str">
        <f>IF(A195="","",IF(I195&gt;DATE(2006,1,1),VLOOKUP(L195,'Barème TVS 1'!B:C,2),VLOOKUP(M195,'Barème TVS 3'!B:C,2)))</f>
        <v/>
      </c>
      <c r="T195" s="28" t="str">
        <f>IF(A195="","",IF(K195&gt;0,0,IF(H195="Diesel et assimilé",VLOOKUP(I195,'Barème TVS 4'!B:D,3),IF(H195="Essence et assimilé",VLOOKUP(I195,'Barème TVS 4'!B:D,2),0))))</f>
        <v/>
      </c>
      <c r="U195" s="29" t="str">
        <f t="shared" si="69"/>
        <v/>
      </c>
      <c r="V195" s="29" t="str">
        <f t="shared" si="70"/>
        <v/>
      </c>
      <c r="W195" s="29" t="str">
        <f t="shared" si="71"/>
        <v/>
      </c>
      <c r="X195" s="29" t="str">
        <f t="shared" si="72"/>
        <v/>
      </c>
      <c r="Y195" s="29" t="str">
        <f t="shared" si="87"/>
        <v/>
      </c>
      <c r="Z195" s="29" t="str">
        <f t="shared" si="88"/>
        <v/>
      </c>
      <c r="AA195" s="34" t="str">
        <f t="shared" si="89"/>
        <v/>
      </c>
      <c r="AB195" s="29" t="str">
        <f t="shared" si="90"/>
        <v/>
      </c>
      <c r="AC195" s="29" t="str">
        <f t="shared" si="91"/>
        <v/>
      </c>
      <c r="AD195" s="30" t="str">
        <f t="shared" si="92"/>
        <v/>
      </c>
      <c r="AE195" s="30" t="str">
        <f>IF(A195="","",IF(H195="Hybride",IF(L195&lt;110,IF(ROUND(((DATE(2015,9,30)-I195)/90),1)&lt;9,VLOOKUP(I195,'Trim Exonérés'!B:D,3),0),0),0))</f>
        <v/>
      </c>
      <c r="AF195" s="30" t="str">
        <f t="shared" si="93"/>
        <v/>
      </c>
      <c r="AG195" s="35" t="str">
        <f t="shared" si="94"/>
        <v/>
      </c>
    </row>
    <row r="196" spans="1:33" x14ac:dyDescent="0.25">
      <c r="A196" s="23"/>
      <c r="B196" s="23"/>
      <c r="C196" s="23"/>
      <c r="D196" s="23"/>
      <c r="E196" s="23"/>
      <c r="F196" s="23"/>
      <c r="G196" s="23"/>
      <c r="H196" s="23"/>
      <c r="I196" s="24"/>
      <c r="J196" s="24"/>
      <c r="K196" s="24"/>
      <c r="L196" s="25"/>
      <c r="M196" s="26"/>
      <c r="N196" s="27" t="str">
        <f t="shared" ref="N196:N200" si="95">IF($G196="location",IF($J196&gt;DATE(2015,9,30),$J196,DATE(2015,10,1)),"")</f>
        <v/>
      </c>
      <c r="O196" s="27" t="str">
        <f t="shared" ref="O196:O200" si="96">IF($G196="location",IF($K196="",DATE(2016,9,30),IF($K196&lt;DATE(2016,10,1),$K196,DATE(2016,9,30))),"")</f>
        <v/>
      </c>
      <c r="P196" s="32" t="str">
        <f t="shared" ref="P196:P200" si="97">IF($G196="location",O196-N196,"")</f>
        <v/>
      </c>
      <c r="Q196" s="31" t="str">
        <f t="shared" ref="Q196:Q200" si="98">IF(A196="","",IF(D196="oui",VLOOKUP(E196,A:L,12,FALSE),""))</f>
        <v/>
      </c>
      <c r="R196" s="31" t="str">
        <f t="shared" ref="R196:R200" si="99">IF(A196="","",IF(D196="oui",IF(K196&gt;0,(VLOOKUP(E196,A:M,10,FALSE)-K196),(J196-VLOOKUP(E196,A:M,11,FALSE))),""))</f>
        <v/>
      </c>
      <c r="S196" s="28" t="str">
        <f>IF(A196="","",IF(I196&gt;DATE(2006,1,1),VLOOKUP(L196,'Barème TVS 1'!B:C,2),VLOOKUP(M196,'Barème TVS 3'!B:C,2)))</f>
        <v/>
      </c>
      <c r="T196" s="28" t="str">
        <f>IF(A196="","",IF(K196&gt;0,0,IF(H196="Diesel et assimilé",VLOOKUP(I196,'Barème TVS 4'!B:D,3),IF(H196="Essence et assimilé",VLOOKUP(I196,'Barème TVS 4'!B:D,2),0))))</f>
        <v/>
      </c>
      <c r="U196" s="29" t="str">
        <f t="shared" ref="U196:U200" si="100">IF(A196="","",IF($J196&lt;DATE(2015,10,1),IF($K196="",1,IF($K196&gt;DATE(2015,12,31),1,IF($K196&lt;DATE(2015,10,1),0,IF($K196&lt;=DATE(2015,12,31),"partiel",0)))),IF($J196&lt;=DATE(2015,12,31),"Partiel",0)))</f>
        <v/>
      </c>
      <c r="V196" s="29" t="str">
        <f t="shared" ref="V196:V200" si="101">IF(A196="","",IF($J196&lt;DATE(2016,1,1),IF($K196="",1,IF($K196&gt;DATE(2016,3,31),1,IF($K196&lt;DATE(2016,1,1),0,IF($K196&lt;=DATE(2016,3,31),"partiel")))),IF($J196&lt;=DATE(2016,3,31),"Partiel",0)))</f>
        <v/>
      </c>
      <c r="W196" s="29" t="str">
        <f t="shared" ref="W196:W200" si="102">IF(A196="","",IF($J196&lt;DATE(2016,4,1),IF($K196="",1,IF($K196&gt;DATE(2016,6,30),1,IF($K196&lt;DATE(2016,4,1),0,IF($K196&lt;=DATE(2016,6,30),"partiel")))),IF($J196&lt;=DATE(2016,6,30),"Partiel",0)))</f>
        <v/>
      </c>
      <c r="X196" s="29" t="str">
        <f t="shared" ref="X196:X200" si="103">IF(A196="","",IF($J196&lt;DATE(2016,7,1),IF($K196="",1,IF($K196&gt;DATE(2016,9,30),1,IF($K196&lt;DATE(2016,7,1),0,IF($K196&lt;=DATE(2016,9,30),"Partiel")))),IF($J196&lt;=DATE(2016,9,30),"Partiel",0)))</f>
        <v/>
      </c>
      <c r="Y196" s="29" t="str">
        <f t="shared" ref="Y196:Y200" si="104">IF(A196="","",COUNTIF(U196:X196,"partiel"))</f>
        <v/>
      </c>
      <c r="Z196" s="29" t="str">
        <f t="shared" ref="Z196:Z200" si="105">IF(A196="","",SUM(U196:X196))</f>
        <v/>
      </c>
      <c r="AA196" s="34" t="str">
        <f t="shared" ref="AA196:AA200" si="106">IF(A196="","",Y196+Z196)</f>
        <v/>
      </c>
      <c r="AB196" s="29" t="str">
        <f t="shared" ref="AB196:AB200" si="107">IF(A196="","",IF(D196="oui",IF(K196&gt;0,IF(R196&lt;=30,IF(L196&lt;Q196,1,0),0),IF(R196&lt;=30,IF(L196&lt;Q196,1,0),0)),0))</f>
        <v/>
      </c>
      <c r="AC196" s="29" t="str">
        <f t="shared" ref="AC196:AC200" si="108">IF(A196="","",SUM(Y196:Z196)-AB196)</f>
        <v/>
      </c>
      <c r="AD196" s="30" t="str">
        <f t="shared" si="92"/>
        <v/>
      </c>
      <c r="AE196" s="30" t="str">
        <f>IF(A196="","",IF(H196="Hybride",IF(L196&lt;110,IF(ROUND(((DATE(2015,9,30)-I196)/90),1)&lt;9,VLOOKUP(I196,'Trim Exonérés'!B:D,3),0),0),0))</f>
        <v/>
      </c>
      <c r="AF196" s="30" t="str">
        <f t="shared" ref="AF196:AF200" si="109">IF($A196="","",IF(AE196&gt;AD196,0,AD196-AE196))</f>
        <v/>
      </c>
      <c r="AG196" s="35" t="str">
        <f t="shared" ref="AG196:AG200" si="110">IF(A196="","",IF(F196="selon émission CO2",(((L196*S196)+T196)*AF196)/4,((S196+T196)*AF196)/4))</f>
        <v/>
      </c>
    </row>
    <row r="197" spans="1:33" x14ac:dyDescent="0.25">
      <c r="A197" s="23"/>
      <c r="B197" s="23"/>
      <c r="C197" s="23"/>
      <c r="D197" s="23"/>
      <c r="E197" s="23"/>
      <c r="F197" s="23"/>
      <c r="G197" s="23"/>
      <c r="H197" s="23"/>
      <c r="I197" s="24"/>
      <c r="J197" s="24"/>
      <c r="K197" s="24"/>
      <c r="L197" s="25"/>
      <c r="M197" s="26"/>
      <c r="N197" s="27" t="str">
        <f t="shared" si="95"/>
        <v/>
      </c>
      <c r="O197" s="27" t="str">
        <f t="shared" si="96"/>
        <v/>
      </c>
      <c r="P197" s="32" t="str">
        <f t="shared" si="97"/>
        <v/>
      </c>
      <c r="Q197" s="31" t="str">
        <f t="shared" si="98"/>
        <v/>
      </c>
      <c r="R197" s="31" t="str">
        <f t="shared" si="99"/>
        <v/>
      </c>
      <c r="S197" s="28" t="str">
        <f>IF(A197="","",IF(I197&gt;DATE(2006,1,1),VLOOKUP(L197,'Barème TVS 1'!B:C,2),VLOOKUP(M197,'Barème TVS 3'!B:C,2)))</f>
        <v/>
      </c>
      <c r="T197" s="28" t="str">
        <f>IF(A197="","",IF(K197&gt;0,0,IF(H197="Diesel et assimilé",VLOOKUP(I197,'Barème TVS 4'!B:D,3),IF(H197="Essence et assimilé",VLOOKUP(I197,'Barème TVS 4'!B:D,2),0))))</f>
        <v/>
      </c>
      <c r="U197" s="29" t="str">
        <f t="shared" si="100"/>
        <v/>
      </c>
      <c r="V197" s="29" t="str">
        <f t="shared" si="101"/>
        <v/>
      </c>
      <c r="W197" s="29" t="str">
        <f t="shared" si="102"/>
        <v/>
      </c>
      <c r="X197" s="29" t="str">
        <f t="shared" si="103"/>
        <v/>
      </c>
      <c r="Y197" s="29" t="str">
        <f t="shared" si="104"/>
        <v/>
      </c>
      <c r="Z197" s="29" t="str">
        <f t="shared" si="105"/>
        <v/>
      </c>
      <c r="AA197" s="34" t="str">
        <f t="shared" si="106"/>
        <v/>
      </c>
      <c r="AB197" s="29" t="str">
        <f t="shared" si="107"/>
        <v/>
      </c>
      <c r="AC197" s="29" t="str">
        <f t="shared" si="108"/>
        <v/>
      </c>
      <c r="AD197" s="30" t="str">
        <f t="shared" si="92"/>
        <v/>
      </c>
      <c r="AE197" s="30" t="str">
        <f>IF(A197="","",IF(H197="Hybride",IF(L197&lt;110,IF(ROUND(((DATE(2015,9,30)-I197)/90),1)&lt;9,VLOOKUP(I197,'Trim Exonérés'!B:D,3),0),0),0))</f>
        <v/>
      </c>
      <c r="AF197" s="30" t="str">
        <f t="shared" si="109"/>
        <v/>
      </c>
      <c r="AG197" s="35" t="str">
        <f t="shared" si="110"/>
        <v/>
      </c>
    </row>
    <row r="198" spans="1:33" x14ac:dyDescent="0.25">
      <c r="A198" s="23"/>
      <c r="B198" s="23"/>
      <c r="C198" s="23"/>
      <c r="D198" s="23"/>
      <c r="E198" s="23"/>
      <c r="F198" s="23"/>
      <c r="G198" s="23"/>
      <c r="H198" s="23"/>
      <c r="I198" s="24"/>
      <c r="J198" s="24"/>
      <c r="K198" s="24"/>
      <c r="L198" s="25"/>
      <c r="M198" s="26"/>
      <c r="N198" s="27" t="str">
        <f t="shared" si="95"/>
        <v/>
      </c>
      <c r="O198" s="27" t="str">
        <f t="shared" si="96"/>
        <v/>
      </c>
      <c r="P198" s="32" t="str">
        <f t="shared" si="97"/>
        <v/>
      </c>
      <c r="Q198" s="31" t="str">
        <f t="shared" si="98"/>
        <v/>
      </c>
      <c r="R198" s="31" t="str">
        <f t="shared" si="99"/>
        <v/>
      </c>
      <c r="S198" s="28" t="str">
        <f>IF(A198="","",IF(I198&gt;DATE(2006,1,1),VLOOKUP(L198,'Barème TVS 1'!B:C,2),VLOOKUP(M198,'Barème TVS 3'!B:C,2)))</f>
        <v/>
      </c>
      <c r="T198" s="28" t="str">
        <f>IF(A198="","",IF(K198&gt;0,0,IF(H198="Diesel et assimilé",VLOOKUP(I198,'Barème TVS 4'!B:D,3),IF(H198="Essence et assimilé",VLOOKUP(I198,'Barème TVS 4'!B:D,2),0))))</f>
        <v/>
      </c>
      <c r="U198" s="29" t="str">
        <f t="shared" si="100"/>
        <v/>
      </c>
      <c r="V198" s="29" t="str">
        <f t="shared" si="101"/>
        <v/>
      </c>
      <c r="W198" s="29" t="str">
        <f t="shared" si="102"/>
        <v/>
      </c>
      <c r="X198" s="29" t="str">
        <f t="shared" si="103"/>
        <v/>
      </c>
      <c r="Y198" s="29" t="str">
        <f t="shared" si="104"/>
        <v/>
      </c>
      <c r="Z198" s="29" t="str">
        <f t="shared" si="105"/>
        <v/>
      </c>
      <c r="AA198" s="34" t="str">
        <f t="shared" si="106"/>
        <v/>
      </c>
      <c r="AB198" s="29" t="str">
        <f t="shared" si="107"/>
        <v/>
      </c>
      <c r="AC198" s="29" t="str">
        <f t="shared" si="108"/>
        <v/>
      </c>
      <c r="AD198" s="30" t="str">
        <f t="shared" si="92"/>
        <v/>
      </c>
      <c r="AE198" s="30" t="str">
        <f>IF(A198="","",IF(H198="Hybride",IF(L198&lt;110,IF(ROUND(((DATE(2015,9,30)-I198)/90),1)&lt;9,VLOOKUP(I198,'Trim Exonérés'!B:D,3),0),0),0))</f>
        <v/>
      </c>
      <c r="AF198" s="30" t="str">
        <f t="shared" si="109"/>
        <v/>
      </c>
      <c r="AG198" s="35" t="str">
        <f t="shared" si="110"/>
        <v/>
      </c>
    </row>
    <row r="199" spans="1:33" x14ac:dyDescent="0.25">
      <c r="A199" s="23"/>
      <c r="B199" s="23"/>
      <c r="C199" s="23"/>
      <c r="D199" s="23"/>
      <c r="E199" s="23"/>
      <c r="F199" s="23"/>
      <c r="G199" s="23"/>
      <c r="H199" s="23"/>
      <c r="I199" s="24"/>
      <c r="J199" s="24"/>
      <c r="K199" s="24"/>
      <c r="L199" s="25"/>
      <c r="M199" s="26"/>
      <c r="N199" s="27" t="str">
        <f t="shared" si="95"/>
        <v/>
      </c>
      <c r="O199" s="27" t="str">
        <f t="shared" si="96"/>
        <v/>
      </c>
      <c r="P199" s="32" t="str">
        <f t="shared" si="97"/>
        <v/>
      </c>
      <c r="Q199" s="31" t="str">
        <f t="shared" si="98"/>
        <v/>
      </c>
      <c r="R199" s="31" t="str">
        <f t="shared" si="99"/>
        <v/>
      </c>
      <c r="S199" s="28" t="str">
        <f>IF(A199="","",IF(I199&gt;DATE(2006,1,1),VLOOKUP(L199,'Barème TVS 1'!B:C,2),VLOOKUP(M199,'Barème TVS 3'!B:C,2)))</f>
        <v/>
      </c>
      <c r="T199" s="28" t="str">
        <f>IF(A199="","",IF(K199&gt;0,0,IF(H199="Diesel et assimilé",VLOOKUP(I199,'Barème TVS 4'!B:D,3),IF(H199="Essence et assimilé",VLOOKUP(I199,'Barème TVS 4'!B:D,2),0))))</f>
        <v/>
      </c>
      <c r="U199" s="29" t="str">
        <f t="shared" si="100"/>
        <v/>
      </c>
      <c r="V199" s="29" t="str">
        <f t="shared" si="101"/>
        <v/>
      </c>
      <c r="W199" s="29" t="str">
        <f t="shared" si="102"/>
        <v/>
      </c>
      <c r="X199" s="29" t="str">
        <f t="shared" si="103"/>
        <v/>
      </c>
      <c r="Y199" s="29" t="str">
        <f t="shared" si="104"/>
        <v/>
      </c>
      <c r="Z199" s="29" t="str">
        <f t="shared" si="105"/>
        <v/>
      </c>
      <c r="AA199" s="34" t="str">
        <f t="shared" si="106"/>
        <v/>
      </c>
      <c r="AB199" s="29" t="str">
        <f t="shared" si="107"/>
        <v/>
      </c>
      <c r="AC199" s="29" t="str">
        <f t="shared" si="108"/>
        <v/>
      </c>
      <c r="AD199" s="30" t="str">
        <f t="shared" si="92"/>
        <v/>
      </c>
      <c r="AE199" s="30" t="str">
        <f>IF(A199="","",IF(H199="Hybride",IF(L199&lt;110,IF(ROUND(((DATE(2015,9,30)-I199)/90),1)&lt;9,VLOOKUP(I199,'Trim Exonérés'!B:D,3),0),0),0))</f>
        <v/>
      </c>
      <c r="AF199" s="30" t="str">
        <f t="shared" si="109"/>
        <v/>
      </c>
      <c r="AG199" s="35" t="str">
        <f t="shared" si="110"/>
        <v/>
      </c>
    </row>
    <row r="200" spans="1:33" x14ac:dyDescent="0.25">
      <c r="A200" s="23"/>
      <c r="B200" s="23"/>
      <c r="C200" s="23"/>
      <c r="D200" s="23"/>
      <c r="E200" s="23"/>
      <c r="F200" s="23"/>
      <c r="G200" s="23"/>
      <c r="H200" s="23"/>
      <c r="I200" s="24"/>
      <c r="J200" s="24"/>
      <c r="K200" s="24"/>
      <c r="L200" s="25"/>
      <c r="M200" s="26"/>
      <c r="N200" s="27" t="str">
        <f t="shared" si="95"/>
        <v/>
      </c>
      <c r="O200" s="27" t="str">
        <f t="shared" si="96"/>
        <v/>
      </c>
      <c r="P200" s="32" t="str">
        <f t="shared" si="97"/>
        <v/>
      </c>
      <c r="Q200" s="31" t="str">
        <f t="shared" si="98"/>
        <v/>
      </c>
      <c r="R200" s="31" t="str">
        <f t="shared" si="99"/>
        <v/>
      </c>
      <c r="S200" s="28" t="str">
        <f>IF(A200="","",IF(I200&gt;DATE(2006,1,1),VLOOKUP(L200,'Barème TVS 1'!B:C,2),VLOOKUP(M200,'Barème TVS 3'!B:C,2)))</f>
        <v/>
      </c>
      <c r="T200" s="28" t="str">
        <f>IF(A200="","",IF(K200&gt;0,0,IF(H200="Diesel et assimilé",VLOOKUP(I200,'Barème TVS 4'!B:D,3),IF(H200="Essence et assimilé",VLOOKUP(I200,'Barème TVS 4'!B:D,2),0))))</f>
        <v/>
      </c>
      <c r="U200" s="29" t="str">
        <f t="shared" si="100"/>
        <v/>
      </c>
      <c r="V200" s="29" t="str">
        <f t="shared" si="101"/>
        <v/>
      </c>
      <c r="W200" s="29" t="str">
        <f t="shared" si="102"/>
        <v/>
      </c>
      <c r="X200" s="29" t="str">
        <f t="shared" si="103"/>
        <v/>
      </c>
      <c r="Y200" s="29" t="str">
        <f t="shared" si="104"/>
        <v/>
      </c>
      <c r="Z200" s="29" t="str">
        <f t="shared" si="105"/>
        <v/>
      </c>
      <c r="AA200" s="34" t="str">
        <f t="shared" si="106"/>
        <v/>
      </c>
      <c r="AB200" s="29" t="str">
        <f t="shared" si="107"/>
        <v/>
      </c>
      <c r="AC200" s="29" t="str">
        <f t="shared" si="108"/>
        <v/>
      </c>
      <c r="AD200" s="30" t="str">
        <f t="shared" si="92"/>
        <v/>
      </c>
      <c r="AE200" s="30" t="str">
        <f>IF(A200="","",IF(H200="Hybride",IF(L200&lt;110,IF(ROUND(((DATE(2015,9,30)-I200)/90),1)&lt;9,VLOOKUP(I200,'Trim Exonérés'!B:D,3),0),0),0))</f>
        <v/>
      </c>
      <c r="AF200" s="30" t="str">
        <f t="shared" si="109"/>
        <v/>
      </c>
      <c r="AG200" s="35" t="str">
        <f t="shared" si="110"/>
        <v/>
      </c>
    </row>
  </sheetData>
  <sheetProtection password="9AC4" sheet="1" objects="1" scenarios="1" sort="0" autoFilter="0"/>
  <autoFilter ref="A2:AG200"/>
  <dataValidations disablePrompts="1" count="4">
    <dataValidation type="list" allowBlank="1" showInputMessage="1" showErrorMessage="1" sqref="F3:F200">
      <formula1>"selon émission CO2,selon niveau CV"</formula1>
    </dataValidation>
    <dataValidation type="list" allowBlank="1" showInputMessage="1" showErrorMessage="1" sqref="G3:G200">
      <formula1>"Location,Achat"</formula1>
    </dataValidation>
    <dataValidation type="list" allowBlank="1" showInputMessage="1" showErrorMessage="1" sqref="H3:H200">
      <formula1>"Essence et assimilé,Diesel et assimilé,Hybride,Electrique exclusif"</formula1>
    </dataValidation>
    <dataValidation type="list" allowBlank="1" showInputMessage="1" showErrorMessage="1" sqref="D3:D200 E169:E200">
      <formula1>"Oui,Non"</formula1>
    </dataValidation>
  </dataValidations>
  <printOptions horizontalCentered="1"/>
  <pageMargins left="0.23622047244094491" right="0.23622047244094491" top="0.86614173228346458" bottom="0.55118110236220474" header="0.15748031496062992" footer="0.11811023622047245"/>
  <pageSetup paperSize="9" scale="40" fitToHeight="0" orientation="landscape" r:id="rId1"/>
  <headerFooter scaleWithDoc="0">
    <oddHeader>&amp;L&amp;"-,Gras"&amp;12Calcul TVS 2015&amp;"-,Normal"&amp;11
&amp;8Le &amp;D à &amp;T&amp;R&amp;G</oddHeader>
    <oddFooter>&amp;L&amp;8&amp;F&amp;C&amp;8Page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baseColWidth="10" defaultRowHeight="15" outlineLevelCol="1" x14ac:dyDescent="0.25"/>
  <cols>
    <col min="1" max="1" width="23.42578125" customWidth="1"/>
    <col min="2" max="2" width="14.28515625" customWidth="1" outlineLevel="1"/>
    <col min="3" max="8" width="10.7109375" customWidth="1"/>
  </cols>
  <sheetData>
    <row r="1" spans="1:8" s="22" customFormat="1" ht="30.75" thickBot="1" x14ac:dyDescent="0.3">
      <c r="A1" s="51" t="s">
        <v>380</v>
      </c>
      <c r="B1" s="55" t="s">
        <v>11</v>
      </c>
      <c r="C1" s="63" t="s">
        <v>397</v>
      </c>
      <c r="D1" s="59" t="s">
        <v>381</v>
      </c>
      <c r="E1" s="59" t="s">
        <v>382</v>
      </c>
      <c r="F1" s="46" t="s">
        <v>383</v>
      </c>
      <c r="G1" s="46" t="s">
        <v>384</v>
      </c>
      <c r="H1" s="47" t="s">
        <v>385</v>
      </c>
    </row>
    <row r="2" spans="1:8" x14ac:dyDescent="0.25">
      <c r="A2" s="52" t="s">
        <v>10</v>
      </c>
      <c r="B2" s="56">
        <v>0</v>
      </c>
      <c r="C2" s="64">
        <v>0</v>
      </c>
      <c r="D2" s="60">
        <v>0</v>
      </c>
      <c r="E2" s="60">
        <v>0</v>
      </c>
      <c r="F2" s="43">
        <v>0</v>
      </c>
      <c r="G2" s="43">
        <v>0</v>
      </c>
      <c r="H2" s="44">
        <v>2</v>
      </c>
    </row>
    <row r="3" spans="1:8" x14ac:dyDescent="0.25">
      <c r="A3" s="53" t="s">
        <v>9</v>
      </c>
      <c r="B3" s="57">
        <v>51</v>
      </c>
      <c r="C3" s="65">
        <v>2</v>
      </c>
      <c r="D3" s="61">
        <v>2</v>
      </c>
      <c r="E3" s="61">
        <v>2</v>
      </c>
      <c r="F3" s="36">
        <v>2</v>
      </c>
      <c r="G3" s="36">
        <v>2</v>
      </c>
      <c r="H3" s="38">
        <v>2</v>
      </c>
    </row>
    <row r="4" spans="1:8" x14ac:dyDescent="0.25">
      <c r="A4" s="53" t="s">
        <v>8</v>
      </c>
      <c r="B4" s="57">
        <v>101</v>
      </c>
      <c r="C4" s="65">
        <v>4</v>
      </c>
      <c r="D4" s="61">
        <v>4</v>
      </c>
      <c r="E4" s="61">
        <v>4</v>
      </c>
      <c r="F4" s="36">
        <v>4</v>
      </c>
      <c r="G4" s="36">
        <v>4</v>
      </c>
      <c r="H4" s="38">
        <v>4</v>
      </c>
    </row>
    <row r="5" spans="1:8" x14ac:dyDescent="0.25">
      <c r="A5" s="53" t="s">
        <v>7</v>
      </c>
      <c r="B5" s="57">
        <v>121</v>
      </c>
      <c r="C5" s="65">
        <v>5.5</v>
      </c>
      <c r="D5" s="61">
        <v>5.5</v>
      </c>
      <c r="E5" s="61">
        <v>5.5</v>
      </c>
      <c r="F5" s="36">
        <v>5.5</v>
      </c>
      <c r="G5" s="36">
        <v>5.5</v>
      </c>
      <c r="H5" s="38">
        <v>5</v>
      </c>
    </row>
    <row r="6" spans="1:8" x14ac:dyDescent="0.25">
      <c r="A6" s="53" t="s">
        <v>6</v>
      </c>
      <c r="B6" s="57">
        <v>141</v>
      </c>
      <c r="C6" s="65">
        <v>11.5</v>
      </c>
      <c r="D6" s="61">
        <v>11.5</v>
      </c>
      <c r="E6" s="61">
        <v>11.5</v>
      </c>
      <c r="F6" s="36">
        <v>11.5</v>
      </c>
      <c r="G6" s="36">
        <v>11.5</v>
      </c>
      <c r="H6" s="38">
        <v>10</v>
      </c>
    </row>
    <row r="7" spans="1:8" x14ac:dyDescent="0.25">
      <c r="A7" s="53" t="s">
        <v>5</v>
      </c>
      <c r="B7" s="57">
        <v>161</v>
      </c>
      <c r="C7" s="65">
        <v>18</v>
      </c>
      <c r="D7" s="61">
        <v>18</v>
      </c>
      <c r="E7" s="61">
        <v>18</v>
      </c>
      <c r="F7" s="36">
        <v>18</v>
      </c>
      <c r="G7" s="36">
        <v>18</v>
      </c>
      <c r="H7" s="38">
        <v>15</v>
      </c>
    </row>
    <row r="8" spans="1:8" x14ac:dyDescent="0.25">
      <c r="A8" s="53" t="s">
        <v>4</v>
      </c>
      <c r="B8" s="57">
        <v>201</v>
      </c>
      <c r="C8" s="65">
        <v>21.5</v>
      </c>
      <c r="D8" s="61">
        <v>21.5</v>
      </c>
      <c r="E8" s="61">
        <v>21.5</v>
      </c>
      <c r="F8" s="36">
        <v>21.5</v>
      </c>
      <c r="G8" s="36">
        <v>21.5</v>
      </c>
      <c r="H8" s="38">
        <v>17</v>
      </c>
    </row>
    <row r="9" spans="1:8" ht="15.75" thickBot="1" x14ac:dyDescent="0.3">
      <c r="A9" s="54" t="s">
        <v>3</v>
      </c>
      <c r="B9" s="58">
        <v>250</v>
      </c>
      <c r="C9" s="66">
        <v>27</v>
      </c>
      <c r="D9" s="62">
        <v>27</v>
      </c>
      <c r="E9" s="62">
        <v>27</v>
      </c>
      <c r="F9" s="40">
        <v>27</v>
      </c>
      <c r="G9" s="40">
        <v>27</v>
      </c>
      <c r="H9" s="41">
        <v>19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pane ySplit="1" topLeftCell="A2" activePane="bottomLeft" state="frozen"/>
      <selection pane="bottomLeft" activeCell="C12" sqref="C12"/>
    </sheetView>
  </sheetViews>
  <sheetFormatPr baseColWidth="10" defaultRowHeight="15" outlineLevelCol="1" x14ac:dyDescent="0.25"/>
  <cols>
    <col min="1" max="1" width="37.140625" style="1" customWidth="1"/>
    <col min="2" max="2" width="37.140625" style="1" hidden="1" customWidth="1" outlineLevel="1"/>
    <col min="3" max="3" width="20.7109375" style="2" customWidth="1" collapsed="1"/>
  </cols>
  <sheetData>
    <row r="1" spans="1:3" ht="30.75" thickBot="1" x14ac:dyDescent="0.3">
      <c r="A1" s="76" t="s">
        <v>1</v>
      </c>
      <c r="B1" s="76" t="s">
        <v>386</v>
      </c>
      <c r="C1" s="77" t="s">
        <v>392</v>
      </c>
    </row>
    <row r="2" spans="1:3" x14ac:dyDescent="0.25">
      <c r="A2" s="75" t="s">
        <v>387</v>
      </c>
      <c r="B2" s="75">
        <v>0</v>
      </c>
      <c r="C2" s="78">
        <v>0</v>
      </c>
    </row>
    <row r="3" spans="1:3" x14ac:dyDescent="0.25">
      <c r="A3" s="72" t="s">
        <v>388</v>
      </c>
      <c r="B3" s="72">
        <v>15000</v>
      </c>
      <c r="C3" s="79">
        <v>0.25</v>
      </c>
    </row>
    <row r="4" spans="1:3" x14ac:dyDescent="0.25">
      <c r="A4" s="72" t="s">
        <v>389</v>
      </c>
      <c r="B4" s="72">
        <v>25000</v>
      </c>
      <c r="C4" s="79">
        <v>0.5</v>
      </c>
    </row>
    <row r="5" spans="1:3" x14ac:dyDescent="0.25">
      <c r="A5" s="73" t="s">
        <v>390</v>
      </c>
      <c r="B5" s="73">
        <v>35000</v>
      </c>
      <c r="C5" s="80">
        <v>0.75</v>
      </c>
    </row>
    <row r="6" spans="1:3" ht="15.75" thickBot="1" x14ac:dyDescent="0.3">
      <c r="A6" s="74" t="s">
        <v>391</v>
      </c>
      <c r="B6" s="74">
        <v>45000</v>
      </c>
      <c r="C6" s="81">
        <v>1</v>
      </c>
    </row>
    <row r="7" spans="1:3" x14ac:dyDescent="0.25">
      <c r="A7" s="5"/>
      <c r="B7" s="5"/>
      <c r="C7" s="6"/>
    </row>
    <row r="8" spans="1:3" x14ac:dyDescent="0.25">
      <c r="A8" s="5"/>
      <c r="B8" s="5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2" sqref="A12"/>
    </sheetView>
  </sheetViews>
  <sheetFormatPr baseColWidth="10" defaultRowHeight="15" outlineLevelCol="1" x14ac:dyDescent="0.25"/>
  <cols>
    <col min="1" max="1" width="23.42578125" customWidth="1"/>
    <col min="2" max="2" width="14.28515625" customWidth="1" outlineLevel="1"/>
    <col min="3" max="3" width="18.140625" customWidth="1"/>
  </cols>
  <sheetData>
    <row r="1" spans="1:3" ht="30.75" thickBot="1" x14ac:dyDescent="0.3">
      <c r="A1" s="51" t="s">
        <v>12</v>
      </c>
      <c r="B1" s="71" t="s">
        <v>11</v>
      </c>
      <c r="C1" s="70" t="s">
        <v>18</v>
      </c>
    </row>
    <row r="2" spans="1:3" x14ac:dyDescent="0.25">
      <c r="A2" s="52" t="s">
        <v>13</v>
      </c>
      <c r="B2" s="48">
        <v>4</v>
      </c>
      <c r="C2" s="69">
        <v>750</v>
      </c>
    </row>
    <row r="3" spans="1:3" x14ac:dyDescent="0.25">
      <c r="A3" s="53" t="s">
        <v>14</v>
      </c>
      <c r="B3" s="49">
        <v>5</v>
      </c>
      <c r="C3" s="67">
        <v>1400</v>
      </c>
    </row>
    <row r="4" spans="1:3" x14ac:dyDescent="0.25">
      <c r="A4" s="53" t="s">
        <v>15</v>
      </c>
      <c r="B4" s="49">
        <v>8</v>
      </c>
      <c r="C4" s="67">
        <v>3000</v>
      </c>
    </row>
    <row r="5" spans="1:3" x14ac:dyDescent="0.25">
      <c r="A5" s="53" t="s">
        <v>16</v>
      </c>
      <c r="B5" s="49">
        <v>12</v>
      </c>
      <c r="C5" s="67">
        <v>3600</v>
      </c>
    </row>
    <row r="6" spans="1:3" ht="15.75" thickBot="1" x14ac:dyDescent="0.3">
      <c r="A6" s="54" t="s">
        <v>17</v>
      </c>
      <c r="B6" s="50">
        <v>16</v>
      </c>
      <c r="C6" s="68">
        <v>4500</v>
      </c>
    </row>
    <row r="7" spans="1:3" x14ac:dyDescent="0.25">
      <c r="B7" s="1"/>
      <c r="C7" s="11"/>
    </row>
    <row r="8" spans="1:3" x14ac:dyDescent="0.25">
      <c r="B8" s="1"/>
      <c r="C8" s="11"/>
    </row>
    <row r="9" spans="1:3" x14ac:dyDescent="0.25">
      <c r="B9" s="1"/>
      <c r="C9" s="11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7" sqref="H7"/>
    </sheetView>
  </sheetViews>
  <sheetFormatPr baseColWidth="10" defaultRowHeight="15" outlineLevelCol="1" x14ac:dyDescent="0.25"/>
  <cols>
    <col min="1" max="1" width="23.42578125" customWidth="1"/>
    <col min="2" max="2" width="14.28515625" style="16" hidden="1" customWidth="1" outlineLevel="1"/>
    <col min="3" max="3" width="15.28515625" style="9" customWidth="1" collapsed="1"/>
    <col min="4" max="4" width="15.28515625" style="9" customWidth="1"/>
  </cols>
  <sheetData>
    <row r="1" spans="1:6" ht="30.75" thickBot="1" x14ac:dyDescent="0.3">
      <c r="A1" s="45" t="s">
        <v>32</v>
      </c>
      <c r="B1" s="86" t="s">
        <v>34</v>
      </c>
      <c r="C1" s="87" t="s">
        <v>39</v>
      </c>
      <c r="D1" s="88" t="s">
        <v>40</v>
      </c>
    </row>
    <row r="2" spans="1:6" x14ac:dyDescent="0.25">
      <c r="A2" s="42" t="s">
        <v>33</v>
      </c>
      <c r="B2" s="84">
        <v>366</v>
      </c>
      <c r="C2" s="85">
        <v>70</v>
      </c>
      <c r="D2" s="89">
        <v>600</v>
      </c>
      <c r="F2" s="17" t="s">
        <v>41</v>
      </c>
    </row>
    <row r="3" spans="1:6" x14ac:dyDescent="0.25">
      <c r="A3" s="37" t="s">
        <v>35</v>
      </c>
      <c r="B3" s="82">
        <v>35430</v>
      </c>
      <c r="C3" s="83">
        <v>45</v>
      </c>
      <c r="D3" s="90">
        <v>400</v>
      </c>
      <c r="F3" s="17" t="s">
        <v>42</v>
      </c>
    </row>
    <row r="4" spans="1:6" x14ac:dyDescent="0.25">
      <c r="A4" s="37" t="s">
        <v>36</v>
      </c>
      <c r="B4" s="82">
        <v>36891</v>
      </c>
      <c r="C4" s="83">
        <v>45</v>
      </c>
      <c r="D4" s="90">
        <v>300</v>
      </c>
    </row>
    <row r="5" spans="1:6" x14ac:dyDescent="0.25">
      <c r="A5" s="37" t="s">
        <v>37</v>
      </c>
      <c r="B5" s="82">
        <v>38717</v>
      </c>
      <c r="C5" s="83">
        <v>45</v>
      </c>
      <c r="D5" s="90">
        <v>100</v>
      </c>
    </row>
    <row r="6" spans="1:6" ht="15.75" thickBot="1" x14ac:dyDescent="0.3">
      <c r="A6" s="39" t="s">
        <v>38</v>
      </c>
      <c r="B6" s="91">
        <v>40543</v>
      </c>
      <c r="C6" s="92">
        <v>20</v>
      </c>
      <c r="D6" s="93">
        <v>40</v>
      </c>
    </row>
    <row r="7" spans="1:6" x14ac:dyDescent="0.25">
      <c r="B7" s="15"/>
      <c r="C7" s="18"/>
      <c r="D7" s="18"/>
    </row>
    <row r="8" spans="1:6" x14ac:dyDescent="0.25">
      <c r="B8" s="15"/>
      <c r="C8" s="18"/>
      <c r="D8" s="18"/>
    </row>
    <row r="9" spans="1:6" x14ac:dyDescent="0.25">
      <c r="B9" s="15"/>
      <c r="C9" s="18"/>
      <c r="D9" s="18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16" sqref="A16"/>
    </sheetView>
  </sheetViews>
  <sheetFormatPr baseColWidth="10" defaultRowHeight="15" x14ac:dyDescent="0.25"/>
  <cols>
    <col min="1" max="2" width="14.5703125" style="15" customWidth="1"/>
    <col min="3" max="4" width="20.28515625" style="1" bestFit="1" customWidth="1"/>
  </cols>
  <sheetData>
    <row r="1" spans="1:4" s="22" customFormat="1" ht="45" x14ac:dyDescent="0.25">
      <c r="A1" s="20" t="s">
        <v>45</v>
      </c>
      <c r="B1" s="20" t="s">
        <v>46</v>
      </c>
      <c r="C1" s="21" t="s">
        <v>47</v>
      </c>
      <c r="D1" s="21" t="s">
        <v>48</v>
      </c>
    </row>
    <row r="2" spans="1:4" x14ac:dyDescent="0.25">
      <c r="A2" s="19"/>
      <c r="B2" s="15">
        <v>1</v>
      </c>
      <c r="C2" s="1">
        <v>0</v>
      </c>
      <c r="D2" s="1">
        <v>0</v>
      </c>
    </row>
    <row r="3" spans="1:4" x14ac:dyDescent="0.25">
      <c r="A3" s="15">
        <v>41274</v>
      </c>
      <c r="B3" s="15">
        <v>41183</v>
      </c>
      <c r="C3" s="1">
        <v>0</v>
      </c>
      <c r="D3" s="1">
        <v>0</v>
      </c>
    </row>
    <row r="4" spans="1:4" x14ac:dyDescent="0.25">
      <c r="A4" s="15">
        <v>41364</v>
      </c>
      <c r="B4" s="15">
        <v>41275</v>
      </c>
      <c r="C4" s="1">
        <v>0</v>
      </c>
      <c r="D4" s="1">
        <v>0</v>
      </c>
    </row>
    <row r="5" spans="1:4" x14ac:dyDescent="0.25">
      <c r="A5" s="15">
        <v>41455</v>
      </c>
      <c r="B5" s="15">
        <v>41365</v>
      </c>
      <c r="C5" s="1">
        <v>0</v>
      </c>
      <c r="D5" s="1">
        <v>0</v>
      </c>
    </row>
    <row r="6" spans="1:4" x14ac:dyDescent="0.25">
      <c r="A6" s="15">
        <v>41547</v>
      </c>
      <c r="B6" s="15">
        <v>41456</v>
      </c>
      <c r="C6" s="1">
        <v>0</v>
      </c>
      <c r="D6" s="1">
        <v>0</v>
      </c>
    </row>
    <row r="7" spans="1:4" x14ac:dyDescent="0.25">
      <c r="A7" s="15">
        <v>41639</v>
      </c>
      <c r="B7" s="15">
        <v>41548</v>
      </c>
      <c r="C7" s="1">
        <v>0</v>
      </c>
      <c r="D7" s="1">
        <v>0</v>
      </c>
    </row>
    <row r="8" spans="1:4" x14ac:dyDescent="0.25">
      <c r="A8" s="15">
        <v>41729</v>
      </c>
      <c r="B8" s="15">
        <v>41640</v>
      </c>
      <c r="C8" s="1">
        <v>0</v>
      </c>
      <c r="D8" s="1">
        <v>0</v>
      </c>
    </row>
    <row r="9" spans="1:4" x14ac:dyDescent="0.25">
      <c r="A9" s="15">
        <v>41820</v>
      </c>
      <c r="B9" s="15">
        <v>41730</v>
      </c>
      <c r="C9" s="1">
        <v>8</v>
      </c>
      <c r="D9" s="1">
        <v>4</v>
      </c>
    </row>
    <row r="10" spans="1:4" x14ac:dyDescent="0.25">
      <c r="A10" s="15">
        <v>41912</v>
      </c>
      <c r="B10" s="15">
        <v>41821</v>
      </c>
      <c r="C10" s="1">
        <v>7</v>
      </c>
      <c r="D10" s="1">
        <v>4</v>
      </c>
    </row>
    <row r="11" spans="1:4" x14ac:dyDescent="0.25">
      <c r="A11" s="15">
        <v>42094</v>
      </c>
      <c r="B11" s="15">
        <v>42005</v>
      </c>
      <c r="C11" s="1">
        <v>6</v>
      </c>
      <c r="D11" s="1">
        <v>4</v>
      </c>
    </row>
    <row r="12" spans="1:4" x14ac:dyDescent="0.25">
      <c r="A12" s="15">
        <v>42185</v>
      </c>
      <c r="B12" s="15">
        <v>42095</v>
      </c>
      <c r="C12" s="1">
        <v>5</v>
      </c>
      <c r="D12" s="1">
        <v>4</v>
      </c>
    </row>
    <row r="13" spans="1:4" x14ac:dyDescent="0.25">
      <c r="A13" s="15">
        <v>42277</v>
      </c>
      <c r="B13" s="15">
        <v>42186</v>
      </c>
      <c r="C13" s="1">
        <v>4</v>
      </c>
      <c r="D13" s="1">
        <v>4</v>
      </c>
    </row>
    <row r="14" spans="1:4" x14ac:dyDescent="0.25">
      <c r="A14" s="15">
        <v>42460</v>
      </c>
      <c r="B14" s="15">
        <v>42370</v>
      </c>
      <c r="C14" s="1">
        <v>3</v>
      </c>
      <c r="D14" s="1">
        <v>3</v>
      </c>
    </row>
    <row r="15" spans="1:4" x14ac:dyDescent="0.25">
      <c r="A15" s="15">
        <v>42551</v>
      </c>
      <c r="B15" s="15">
        <v>42461</v>
      </c>
      <c r="C15" s="1">
        <v>2</v>
      </c>
      <c r="D15" s="1">
        <v>2</v>
      </c>
    </row>
    <row r="16" spans="1:4" x14ac:dyDescent="0.25">
      <c r="A16" s="15">
        <v>42643</v>
      </c>
      <c r="B16" s="15">
        <v>42552</v>
      </c>
      <c r="C16" s="1">
        <v>1</v>
      </c>
      <c r="D16" s="1">
        <v>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Formulaire</vt:lpstr>
      <vt:lpstr>Barème TVS 1</vt:lpstr>
      <vt:lpstr>Barème TVS 2</vt:lpstr>
      <vt:lpstr>Barème TVS 3</vt:lpstr>
      <vt:lpstr>Barème TVS 4</vt:lpstr>
      <vt:lpstr>Trim Exonérés</vt:lpstr>
      <vt:lpstr>Formulaire!Impression_des_titres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Sartorius</dc:creator>
  <cp:lastModifiedBy>Maxime Sartorius</cp:lastModifiedBy>
  <cp:lastPrinted>2015-10-12T13:54:07Z</cp:lastPrinted>
  <dcterms:created xsi:type="dcterms:W3CDTF">2010-10-14T14:18:55Z</dcterms:created>
  <dcterms:modified xsi:type="dcterms:W3CDTF">2016-06-08T07:25:45Z</dcterms:modified>
</cp:coreProperties>
</file>